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<sst xmlns="http://schemas.openxmlformats.org/spreadsheetml/2006/main" count="426" uniqueCount="361">
  <si>
    <t>京沪深强转弱</t>
  </si>
  <si>
    <t>京沪深弱转强</t>
  </si>
  <si>
    <t>代码</t>
  </si>
  <si>
    <t>简称</t>
  </si>
  <si>
    <t>总市值</t>
  </si>
  <si>
    <t>绩优股</t>
  </si>
  <si>
    <t>132166.55亿</t>
  </si>
  <si>
    <t>中证800</t>
  </si>
  <si>
    <t>553036.75亿</t>
  </si>
  <si>
    <t>创业板指</t>
  </si>
  <si>
    <t>115577.72亿</t>
  </si>
  <si>
    <t>上证指数</t>
  </si>
  <si>
    <t>500562.84亿</t>
  </si>
  <si>
    <t>深证100</t>
  </si>
  <si>
    <t>110957.82亿</t>
  </si>
  <si>
    <t>中小综指</t>
  </si>
  <si>
    <t>103392.78亿</t>
  </si>
  <si>
    <t>新综指</t>
  </si>
  <si>
    <t>495535.47亿</t>
  </si>
  <si>
    <t>红利指数</t>
  </si>
  <si>
    <t>91850.04亿</t>
  </si>
  <si>
    <t>Ａ股指数</t>
  </si>
  <si>
    <t>495191.97亿</t>
  </si>
  <si>
    <t>全指材料</t>
  </si>
  <si>
    <t>49798.16亿</t>
  </si>
  <si>
    <t>沪深300</t>
  </si>
  <si>
    <t>429588.22亿</t>
  </si>
  <si>
    <t>车联网</t>
  </si>
  <si>
    <t>45395.51亿</t>
  </si>
  <si>
    <t>电气设备</t>
  </si>
  <si>
    <t>42953.34亿</t>
  </si>
  <si>
    <t>MSCI成份</t>
  </si>
  <si>
    <t>401849.38亿</t>
  </si>
  <si>
    <t>QFII重仓</t>
  </si>
  <si>
    <t>37620.96亿</t>
  </si>
  <si>
    <t>大盘股</t>
  </si>
  <si>
    <t>388486.81亿</t>
  </si>
  <si>
    <t>山东板块</t>
  </si>
  <si>
    <t>32245.44亿</t>
  </si>
  <si>
    <t>北上重仓</t>
  </si>
  <si>
    <t>360724.78亿</t>
  </si>
  <si>
    <t>电力</t>
  </si>
  <si>
    <t>28408.34亿</t>
  </si>
  <si>
    <t>深证综指</t>
  </si>
  <si>
    <t>310437.41亿</t>
  </si>
  <si>
    <t>户数增加</t>
  </si>
  <si>
    <t>20020.45亿</t>
  </si>
  <si>
    <t>上证180</t>
  </si>
  <si>
    <t>308455.88亿</t>
  </si>
  <si>
    <t>定增股</t>
  </si>
  <si>
    <t>19046.37亿</t>
  </si>
  <si>
    <t>非周期股</t>
  </si>
  <si>
    <t>294799.88亿</t>
  </si>
  <si>
    <t>医疗保健</t>
  </si>
  <si>
    <t>17569.94亿</t>
  </si>
  <si>
    <t>深证Ａ指</t>
  </si>
  <si>
    <t>262512.72亿</t>
  </si>
  <si>
    <t>员工持股</t>
  </si>
  <si>
    <t>17343.12亿</t>
  </si>
  <si>
    <t>新指数</t>
  </si>
  <si>
    <t>258344.58亿</t>
  </si>
  <si>
    <t>稀缺资源</t>
  </si>
  <si>
    <t>15888.65亿</t>
  </si>
  <si>
    <t>中证A100</t>
  </si>
  <si>
    <t>224945.73亿</t>
  </si>
  <si>
    <t>陕西板块</t>
  </si>
  <si>
    <t>13079.87亿</t>
  </si>
  <si>
    <t>上证50</t>
  </si>
  <si>
    <t>200212.86亿</t>
  </si>
  <si>
    <t>户数减少</t>
  </si>
  <si>
    <t>12375.96亿</t>
  </si>
  <si>
    <t>含H股</t>
  </si>
  <si>
    <t>199822.75亿</t>
  </si>
  <si>
    <t>含B股</t>
  </si>
  <si>
    <t>10457.32亿</t>
  </si>
  <si>
    <t>北京板块</t>
  </si>
  <si>
    <t>194992.63亿</t>
  </si>
  <si>
    <t>钙钛矿电池</t>
  </si>
  <si>
    <t>8429.36亿</t>
  </si>
  <si>
    <t>中特估</t>
  </si>
  <si>
    <t>180684.22亿</t>
  </si>
  <si>
    <t>山西板块</t>
  </si>
  <si>
    <t>8075.37亿</t>
  </si>
  <si>
    <t>通达信88</t>
  </si>
  <si>
    <t>145651.86亿</t>
  </si>
  <si>
    <t>TOPCon电池</t>
  </si>
  <si>
    <t>7488.08亿</t>
  </si>
  <si>
    <t>证金汇金持股</t>
  </si>
  <si>
    <t>130752.42亿</t>
  </si>
  <si>
    <t>云南板块</t>
  </si>
  <si>
    <t>7420.05亿</t>
  </si>
  <si>
    <t>中证500</t>
  </si>
  <si>
    <t>123448.54亿</t>
  </si>
  <si>
    <t>HJT电池</t>
  </si>
  <si>
    <t>6298.48亿</t>
  </si>
  <si>
    <t>社保重仓</t>
  </si>
  <si>
    <t>122568.10亿</t>
  </si>
  <si>
    <t>POE胶膜</t>
  </si>
  <si>
    <t>6169.42亿</t>
  </si>
  <si>
    <t>创业板综</t>
  </si>
  <si>
    <t>化纤</t>
  </si>
  <si>
    <t>3999.42亿</t>
  </si>
  <si>
    <t>消费100</t>
  </si>
  <si>
    <t>111509.36亿</t>
  </si>
  <si>
    <t>近期复牌</t>
  </si>
  <si>
    <t>3400.80亿</t>
  </si>
  <si>
    <t>央视50</t>
  </si>
  <si>
    <t>111264.12亿</t>
  </si>
  <si>
    <t>海南板块</t>
  </si>
  <si>
    <t>2981.09亿</t>
  </si>
  <si>
    <t>高分红股</t>
  </si>
  <si>
    <t>109815.84亿</t>
  </si>
  <si>
    <t>电子纸</t>
  </si>
  <si>
    <t>2655.87亿</t>
  </si>
  <si>
    <t>中证1000</t>
  </si>
  <si>
    <t>109674.93亿</t>
  </si>
  <si>
    <t>草甘膦</t>
  </si>
  <si>
    <t>1475.31亿</t>
  </si>
  <si>
    <t>新能源车</t>
  </si>
  <si>
    <t>105773.19亿</t>
  </si>
  <si>
    <t>商贸代理</t>
  </si>
  <si>
    <t>989.86亿</t>
  </si>
  <si>
    <t>中字头</t>
  </si>
  <si>
    <t>105324.64亿</t>
  </si>
  <si>
    <t>腾讯济安</t>
  </si>
  <si>
    <t>--</t>
  </si>
  <si>
    <t>保险重仓</t>
  </si>
  <si>
    <t>98103.86亿</t>
  </si>
  <si>
    <t>深证50</t>
  </si>
  <si>
    <t>深圳板块</t>
  </si>
  <si>
    <t>81018.65亿</t>
  </si>
  <si>
    <t>深次新股</t>
  </si>
  <si>
    <t>上证380</t>
  </si>
  <si>
    <t>71421.74亿</t>
  </si>
  <si>
    <t>创业板50</t>
  </si>
  <si>
    <t>锂电池概念</t>
  </si>
  <si>
    <t>71003.38亿</t>
  </si>
  <si>
    <t>中创100</t>
  </si>
  <si>
    <t>光伏</t>
  </si>
  <si>
    <t>68489.55亿</t>
  </si>
  <si>
    <t>绿色电力</t>
  </si>
  <si>
    <t>浙江板块</t>
  </si>
  <si>
    <t>66474.64亿</t>
  </si>
  <si>
    <t>中盘价值</t>
  </si>
  <si>
    <t>含可转债</t>
  </si>
  <si>
    <t>63244.89亿</t>
  </si>
  <si>
    <t>中盘成长</t>
  </si>
  <si>
    <t>江苏板块</t>
  </si>
  <si>
    <t>62046.54亿</t>
  </si>
  <si>
    <t>深证治理</t>
  </si>
  <si>
    <t>拟增持</t>
  </si>
  <si>
    <t>54203.04亿</t>
  </si>
  <si>
    <t>资源优势</t>
  </si>
  <si>
    <t>广东板块</t>
  </si>
  <si>
    <t>49638.09亿</t>
  </si>
  <si>
    <t>创价值</t>
  </si>
  <si>
    <t>全指可选</t>
  </si>
  <si>
    <t>45979.68亿</t>
  </si>
  <si>
    <t>创业大盘</t>
  </si>
  <si>
    <t>整体上市</t>
  </si>
  <si>
    <t>42264.83亿</t>
  </si>
  <si>
    <t>创科技</t>
  </si>
  <si>
    <t>白酒概念</t>
  </si>
  <si>
    <t>35981.25亿</t>
  </si>
  <si>
    <t>创质量</t>
  </si>
  <si>
    <t>医药</t>
  </si>
  <si>
    <t>35876.91亿</t>
  </si>
  <si>
    <t>配股预案</t>
  </si>
  <si>
    <t>定增预案</t>
  </si>
  <si>
    <t>35818.81亿</t>
  </si>
  <si>
    <t>酿酒</t>
  </si>
  <si>
    <t>35793.37亿</t>
  </si>
  <si>
    <t>分拆上市预期</t>
  </si>
  <si>
    <t>32830.05亿</t>
  </si>
  <si>
    <t>证券</t>
  </si>
  <si>
    <t>30012.25亿</t>
  </si>
  <si>
    <t>参股新股</t>
  </si>
  <si>
    <t>27677.89亿</t>
  </si>
  <si>
    <t>雄安新区</t>
  </si>
  <si>
    <t>26302.89亿</t>
  </si>
  <si>
    <t>四川板块</t>
  </si>
  <si>
    <t>25988.00亿</t>
  </si>
  <si>
    <t>社保新进</t>
  </si>
  <si>
    <t>24871.70亿</t>
  </si>
  <si>
    <t>参股金融</t>
  </si>
  <si>
    <t>24687.36亿</t>
  </si>
  <si>
    <t>钠电池</t>
  </si>
  <si>
    <t>22626.30亿</t>
  </si>
  <si>
    <t>贵州板块</t>
  </si>
  <si>
    <t>22292.47亿</t>
  </si>
  <si>
    <t>破增发价</t>
  </si>
  <si>
    <t>22216.67亿</t>
  </si>
  <si>
    <t>动力电池回收</t>
  </si>
  <si>
    <t>21061.29亿</t>
  </si>
  <si>
    <t>铁路基建</t>
  </si>
  <si>
    <t>19865.51亿</t>
  </si>
  <si>
    <t>并购重组股</t>
  </si>
  <si>
    <t>19683.65亿</t>
  </si>
  <si>
    <t>高市盈率</t>
  </si>
  <si>
    <t>19331.17亿</t>
  </si>
  <si>
    <t>工业机械</t>
  </si>
  <si>
    <t>19270.33亿</t>
  </si>
  <si>
    <t>保险</t>
  </si>
  <si>
    <t>18189.51亿</t>
  </si>
  <si>
    <t>大基金持股</t>
  </si>
  <si>
    <t>18104.59亿</t>
  </si>
  <si>
    <t>家用电器</t>
  </si>
  <si>
    <t>17063.57亿</t>
  </si>
  <si>
    <t>扣非亏损</t>
  </si>
  <si>
    <t>16789.27亿</t>
  </si>
  <si>
    <t>湖南板块</t>
  </si>
  <si>
    <t>14594.17亿</t>
  </si>
  <si>
    <t>湖北板块</t>
  </si>
  <si>
    <t>13714.99亿</t>
  </si>
  <si>
    <t>仿制药</t>
  </si>
  <si>
    <t>13648.54亿</t>
  </si>
  <si>
    <t>河南板块</t>
  </si>
  <si>
    <t>13643.22亿</t>
  </si>
  <si>
    <t>超临界发电</t>
  </si>
  <si>
    <t>13628.12亿</t>
  </si>
  <si>
    <t>锂矿</t>
  </si>
  <si>
    <t>13242.94亿</t>
  </si>
  <si>
    <t>新冠检测</t>
  </si>
  <si>
    <t>12786.62亿</t>
  </si>
  <si>
    <t>肝炎概念</t>
  </si>
  <si>
    <t>12154.36亿</t>
  </si>
  <si>
    <t>盐湖提锂</t>
  </si>
  <si>
    <t>12028.94亿</t>
  </si>
  <si>
    <t>钴金属</t>
  </si>
  <si>
    <t>11781.55亿</t>
  </si>
  <si>
    <t>MiniLED</t>
  </si>
  <si>
    <t>11593.28亿</t>
  </si>
  <si>
    <t>河北板块</t>
  </si>
  <si>
    <t>11490.28亿</t>
  </si>
  <si>
    <t>久不分红</t>
  </si>
  <si>
    <t>10773.04亿</t>
  </si>
  <si>
    <t>IT设备</t>
  </si>
  <si>
    <t>10626.59亿</t>
  </si>
  <si>
    <t>交通设施</t>
  </si>
  <si>
    <t>10313.92亿</t>
  </si>
  <si>
    <t>医美概念</t>
  </si>
  <si>
    <t>10272.57亿</t>
  </si>
  <si>
    <t>房地产</t>
  </si>
  <si>
    <t>10171.81亿</t>
  </si>
  <si>
    <t>新冠药概念</t>
  </si>
  <si>
    <t>9911.57亿</t>
  </si>
  <si>
    <t>生物疫苗</t>
  </si>
  <si>
    <t>9885.67亿</t>
  </si>
  <si>
    <t>减肥药</t>
  </si>
  <si>
    <t>9375.43亿</t>
  </si>
  <si>
    <t>BIPV概念</t>
  </si>
  <si>
    <t>9363.85亿</t>
  </si>
  <si>
    <t>信托重仓</t>
  </si>
  <si>
    <t>8943.19亿</t>
  </si>
  <si>
    <t>航空</t>
  </si>
  <si>
    <t>8843.27亿</t>
  </si>
  <si>
    <t>磷概念</t>
  </si>
  <si>
    <t>8297.40亿</t>
  </si>
  <si>
    <t>钢铁</t>
  </si>
  <si>
    <t>8232.03亿</t>
  </si>
  <si>
    <t>可燃冰</t>
  </si>
  <si>
    <t>8205.50亿</t>
  </si>
  <si>
    <t>辽宁板块</t>
  </si>
  <si>
    <t>7875.03亿</t>
  </si>
  <si>
    <t>民营医院</t>
  </si>
  <si>
    <t>7799.03亿</t>
  </si>
  <si>
    <t>江西板块</t>
  </si>
  <si>
    <t>7747.51亿</t>
  </si>
  <si>
    <t>建材</t>
  </si>
  <si>
    <t>7048.66亿</t>
  </si>
  <si>
    <t>高融资盘</t>
  </si>
  <si>
    <t>6168.81亿</t>
  </si>
  <si>
    <t>远程办公</t>
  </si>
  <si>
    <t>5309.75亿</t>
  </si>
  <si>
    <t>微盘精选</t>
  </si>
  <si>
    <t>5228.10亿</t>
  </si>
  <si>
    <t>聚氨酯</t>
  </si>
  <si>
    <t>5170.26亿</t>
  </si>
  <si>
    <t>钒电池</t>
  </si>
  <si>
    <t>5161.15亿</t>
  </si>
  <si>
    <t>辅助生殖</t>
  </si>
  <si>
    <t>5048.47亿</t>
  </si>
  <si>
    <t>股权激励</t>
  </si>
  <si>
    <t>4876.67亿</t>
  </si>
  <si>
    <t>小红书概念</t>
  </si>
  <si>
    <t>4590.22亿</t>
  </si>
  <si>
    <t>知识产权</t>
  </si>
  <si>
    <t>3425.33亿</t>
  </si>
  <si>
    <t>广告包装</t>
  </si>
  <si>
    <t>3415.14亿</t>
  </si>
  <si>
    <t>家居用品</t>
  </si>
  <si>
    <t>2935.15亿</t>
  </si>
  <si>
    <t>甘肃板块</t>
  </si>
  <si>
    <t>2817.63亿</t>
  </si>
  <si>
    <t>PVDF概念</t>
  </si>
  <si>
    <t>2731.85亿</t>
  </si>
  <si>
    <t>摘帽</t>
  </si>
  <si>
    <t>2649.42亿</t>
  </si>
  <si>
    <t>钛金属</t>
  </si>
  <si>
    <t>2509.76亿</t>
  </si>
  <si>
    <t>医废处理</t>
  </si>
  <si>
    <t>2472.63亿</t>
  </si>
  <si>
    <t>青海板块</t>
  </si>
  <si>
    <t>2009.63亿</t>
  </si>
  <si>
    <t>宁夏板块</t>
  </si>
  <si>
    <t>1825.29亿</t>
  </si>
  <si>
    <t>近端次新</t>
  </si>
  <si>
    <t>1630.63亿</t>
  </si>
  <si>
    <t>水务</t>
  </si>
  <si>
    <t>1377.49亿</t>
  </si>
  <si>
    <t>分散染料</t>
  </si>
  <si>
    <t>1078.52亿</t>
  </si>
  <si>
    <t>综合类</t>
  </si>
  <si>
    <t>1058.92亿</t>
  </si>
  <si>
    <t>成份Ｂ指</t>
  </si>
  <si>
    <t>379.75亿</t>
  </si>
  <si>
    <t>公共交通</t>
  </si>
  <si>
    <t>305.65亿</t>
  </si>
  <si>
    <t>治理指数</t>
  </si>
  <si>
    <t>基金指数</t>
  </si>
  <si>
    <t>中证 500</t>
  </si>
  <si>
    <t>中证100</t>
  </si>
  <si>
    <t>投资时钟</t>
  </si>
  <si>
    <t>小盘成长</t>
  </si>
  <si>
    <t>大盘价值</t>
  </si>
  <si>
    <t>国证价值</t>
  </si>
  <si>
    <t>能源金属</t>
  </si>
  <si>
    <t>珠三角</t>
  </si>
  <si>
    <t>长三角</t>
  </si>
  <si>
    <t>深证红利</t>
  </si>
  <si>
    <t>国证红利</t>
  </si>
  <si>
    <t>国证服务</t>
  </si>
  <si>
    <t>深证ETF</t>
  </si>
  <si>
    <t>数字经济</t>
  </si>
  <si>
    <t>创业创新</t>
  </si>
  <si>
    <t>宽基ETF</t>
  </si>
  <si>
    <t>科创高装</t>
  </si>
  <si>
    <t>沪股通</t>
  </si>
  <si>
    <t>上证中盘</t>
  </si>
  <si>
    <t>超大盘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</si>
  <si>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</si>
  <si>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</si>
  <si>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</si>
  <si>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</si>
  <si>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</si>
  <si>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</si>
  <si>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</si>
  <si>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</si>
  <si>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</si>
  <si>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</si>
  <si>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</si>
  <si>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</si>
  <si>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</si>
  <si>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</si>
  <si>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</si>
  <si>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</si>
  <si>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</si>
  <si>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</si>
  <si>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</si>
  <si>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</si>
  <si>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【数据引擎：奇衡DK阿赖耶识系统】情绪值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</si>
</sst>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48"/>
    </sheetView>
  </sheetViews>
  <sheetFormatPr defaultColWidth="9" defaultRowHeight="22.5" outlineLevelCol="5"/>
  <cols>
    <col min="1" max="1" width="8.125" style="22" customWidth="1"/>
    <col min="2" max="2" width="12.875" style="22" customWidth="1"/>
    <col min="3" max="3" width="11.875" style="22" customWidth="1"/>
    <col min="4" max="4" width="8.125" style="22" customWidth="1"/>
    <col min="5" max="5" width="13.75" style="22" customWidth="1"/>
    <col min="6" max="6" width="13.125" style="22" customWidth="1"/>
    <col min="7" max="16384" width="9" style="22"/>
  </cols>
  <sheetData>
    <row r="1" spans="1:6">
      <c r="A1" s="23" t="s">
        <v>0</v>
      </c>
      <c r="B1" s="23"/>
      <c r="C1" s="23"/>
      <c r="D1" s="24" t="s">
        <v>1</v>
      </c>
      <c r="E1" s="24"/>
      <c r="F1" s="24"/>
    </row>
    <row r="2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3.5" spans="1:6">
      <c r="A3" s="27" t="str">
        <f>"880835"</f>
        <v>880835</v>
      </c>
      <c r="B3" s="27" t="s">
        <v>5</v>
      </c>
      <c r="C3" s="27" t="s">
        <v>6</v>
      </c>
      <c r="D3" s="27" t="str">
        <f>"000906"</f>
        <v>000906</v>
      </c>
      <c r="E3" s="27" t="s">
        <v>7</v>
      </c>
      <c r="F3" s="27" t="s">
        <v>8</v>
      </c>
    </row>
    <row r="4" ht="13.5" spans="1:6">
      <c r="A4" s="27" t="str">
        <f>"399006"</f>
        <v>399006</v>
      </c>
      <c r="B4" s="27" t="s">
        <v>9</v>
      </c>
      <c r="C4" s="27" t="s">
        <v>10</v>
      </c>
      <c r="D4" s="27" t="str">
        <f>"000001"</f>
        <v>000001</v>
      </c>
      <c r="E4" s="27" t="s">
        <v>11</v>
      </c>
      <c r="F4" s="27" t="s">
        <v>12</v>
      </c>
    </row>
    <row r="5" ht="13.5" spans="1:6">
      <c r="A5" s="27" t="str">
        <f>"399330"</f>
        <v>399330</v>
      </c>
      <c r="B5" s="27" t="s">
        <v>13</v>
      </c>
      <c r="C5" s="27" t="s">
        <v>14</v>
      </c>
      <c r="D5" s="27" t="str">
        <f>"999999"</f>
        <v>999999</v>
      </c>
      <c r="E5" s="27" t="s">
        <v>11</v>
      </c>
      <c r="F5" s="27" t="s">
        <v>12</v>
      </c>
    </row>
    <row r="6" ht="13.5" spans="1:6">
      <c r="A6" s="27" t="str">
        <f>"399101"</f>
        <v>399101</v>
      </c>
      <c r="B6" s="27" t="s">
        <v>15</v>
      </c>
      <c r="C6" s="27" t="s">
        <v>16</v>
      </c>
      <c r="D6" s="27" t="str">
        <f>"000017"</f>
        <v>000017</v>
      </c>
      <c r="E6" s="27" t="s">
        <v>17</v>
      </c>
      <c r="F6" s="27" t="s">
        <v>18</v>
      </c>
    </row>
    <row r="7" ht="13.5" spans="1:6">
      <c r="A7" s="27" t="str">
        <f>"000015"</f>
        <v>000015</v>
      </c>
      <c r="B7" s="27" t="s">
        <v>19</v>
      </c>
      <c r="C7" s="27" t="s">
        <v>20</v>
      </c>
      <c r="D7" s="27" t="str">
        <f>"000002"</f>
        <v>000002</v>
      </c>
      <c r="E7" s="27" t="s">
        <v>21</v>
      </c>
      <c r="F7" s="27" t="s">
        <v>22</v>
      </c>
    </row>
    <row r="8" ht="13.5" spans="1:6">
      <c r="A8" s="27" t="str">
        <f>"000987"</f>
        <v>000987</v>
      </c>
      <c r="B8" s="27" t="s">
        <v>23</v>
      </c>
      <c r="C8" s="27" t="s">
        <v>24</v>
      </c>
      <c r="D8" s="27" t="str">
        <f>"000300"</f>
        <v>000300</v>
      </c>
      <c r="E8" s="27" t="s">
        <v>25</v>
      </c>
      <c r="F8" s="27" t="s">
        <v>26</v>
      </c>
    </row>
    <row r="9" ht="13.5" spans="1:6">
      <c r="A9" s="27" t="str">
        <f>"880552"</f>
        <v>880552</v>
      </c>
      <c r="B9" s="27" t="s">
        <v>27</v>
      </c>
      <c r="C9" s="27" t="s">
        <v>28</v>
      </c>
      <c r="D9" s="27" t="str">
        <f>"399300"</f>
        <v>399300</v>
      </c>
      <c r="E9" s="27" t="s">
        <v>25</v>
      </c>
      <c r="F9" s="27" t="s">
        <v>26</v>
      </c>
    </row>
    <row r="10" ht="13.5" spans="1:6">
      <c r="A10" s="27" t="str">
        <f>"880446"</f>
        <v>880446</v>
      </c>
      <c r="B10" s="27" t="s">
        <v>29</v>
      </c>
      <c r="C10" s="27" t="s">
        <v>30</v>
      </c>
      <c r="D10" s="27" t="str">
        <f>"880883"</f>
        <v>880883</v>
      </c>
      <c r="E10" s="27" t="s">
        <v>31</v>
      </c>
      <c r="F10" s="27" t="s">
        <v>32</v>
      </c>
    </row>
    <row r="11" ht="13.5" spans="1:6">
      <c r="A11" s="27" t="str">
        <f>"880802"</f>
        <v>880802</v>
      </c>
      <c r="B11" s="27" t="s">
        <v>33</v>
      </c>
      <c r="C11" s="27" t="s">
        <v>34</v>
      </c>
      <c r="D11" s="27" t="str">
        <f>"880821"</f>
        <v>880821</v>
      </c>
      <c r="E11" s="27" t="s">
        <v>35</v>
      </c>
      <c r="F11" s="27" t="s">
        <v>36</v>
      </c>
    </row>
    <row r="12" ht="13.5" spans="1:6">
      <c r="A12" s="27" t="str">
        <f>"880215"</f>
        <v>880215</v>
      </c>
      <c r="B12" s="27" t="s">
        <v>37</v>
      </c>
      <c r="C12" s="27" t="s">
        <v>38</v>
      </c>
      <c r="D12" s="27" t="str">
        <f>"880721"</f>
        <v>880721</v>
      </c>
      <c r="E12" s="27" t="s">
        <v>39</v>
      </c>
      <c r="F12" s="27" t="s">
        <v>40</v>
      </c>
    </row>
    <row r="13" ht="13.5" spans="1:6">
      <c r="A13" s="27" t="str">
        <f>"880305"</f>
        <v>880305</v>
      </c>
      <c r="B13" s="27" t="s">
        <v>41</v>
      </c>
      <c r="C13" s="27" t="s">
        <v>42</v>
      </c>
      <c r="D13" s="27" t="str">
        <f>"399106"</f>
        <v>399106</v>
      </c>
      <c r="E13" s="27" t="s">
        <v>43</v>
      </c>
      <c r="F13" s="27" t="s">
        <v>44</v>
      </c>
    </row>
    <row r="14" ht="13.5" spans="1:6">
      <c r="A14" s="27" t="str">
        <f>"880876"</f>
        <v>880876</v>
      </c>
      <c r="B14" s="27" t="s">
        <v>45</v>
      </c>
      <c r="C14" s="27" t="s">
        <v>46</v>
      </c>
      <c r="D14" s="27" t="str">
        <f>"000010"</f>
        <v>000010</v>
      </c>
      <c r="E14" s="27" t="s">
        <v>47</v>
      </c>
      <c r="F14" s="27" t="s">
        <v>48</v>
      </c>
    </row>
    <row r="15" ht="13.5" spans="1:6">
      <c r="A15" s="27" t="str">
        <f>"880856"</f>
        <v>880856</v>
      </c>
      <c r="B15" s="27" t="s">
        <v>49</v>
      </c>
      <c r="C15" s="27" t="s">
        <v>50</v>
      </c>
      <c r="D15" s="27" t="str">
        <f>"880680"</f>
        <v>880680</v>
      </c>
      <c r="E15" s="27" t="s">
        <v>51</v>
      </c>
      <c r="F15" s="27" t="s">
        <v>52</v>
      </c>
    </row>
    <row r="16" ht="13.5" spans="1:6">
      <c r="A16" s="27" t="str">
        <f>"880398"</f>
        <v>880398</v>
      </c>
      <c r="B16" s="27" t="s">
        <v>53</v>
      </c>
      <c r="C16" s="27" t="s">
        <v>54</v>
      </c>
      <c r="D16" s="27" t="str">
        <f>"399107"</f>
        <v>399107</v>
      </c>
      <c r="E16" s="27" t="s">
        <v>55</v>
      </c>
      <c r="F16" s="27" t="s">
        <v>56</v>
      </c>
    </row>
    <row r="17" ht="13.5" spans="1:6">
      <c r="A17" s="27" t="str">
        <f>"880859"</f>
        <v>880859</v>
      </c>
      <c r="B17" s="27" t="s">
        <v>57</v>
      </c>
      <c r="C17" s="27" t="s">
        <v>58</v>
      </c>
      <c r="D17" s="27" t="str">
        <f>"399100"</f>
        <v>399100</v>
      </c>
      <c r="E17" s="27" t="s">
        <v>59</v>
      </c>
      <c r="F17" s="27" t="s">
        <v>60</v>
      </c>
    </row>
    <row r="18" ht="13.5" spans="1:6">
      <c r="A18" s="27" t="str">
        <f>"880505"</f>
        <v>880505</v>
      </c>
      <c r="B18" s="27" t="s">
        <v>61</v>
      </c>
      <c r="C18" s="27" t="s">
        <v>62</v>
      </c>
      <c r="D18" s="27" t="str">
        <f>"000903"</f>
        <v>000903</v>
      </c>
      <c r="E18" s="27" t="s">
        <v>63</v>
      </c>
      <c r="F18" s="27" t="s">
        <v>64</v>
      </c>
    </row>
    <row r="19" ht="13.5" spans="1:6">
      <c r="A19" s="27" t="str">
        <f>"880208"</f>
        <v>880208</v>
      </c>
      <c r="B19" s="27" t="s">
        <v>65</v>
      </c>
      <c r="C19" s="27" t="s">
        <v>66</v>
      </c>
      <c r="D19" s="27" t="str">
        <f>"000016"</f>
        <v>000016</v>
      </c>
      <c r="E19" s="27" t="s">
        <v>67</v>
      </c>
      <c r="F19" s="27" t="s">
        <v>68</v>
      </c>
    </row>
    <row r="20" ht="13.5" spans="1:6">
      <c r="A20" s="27" t="str">
        <f>"880877"</f>
        <v>880877</v>
      </c>
      <c r="B20" s="27" t="s">
        <v>69</v>
      </c>
      <c r="C20" s="27" t="s">
        <v>70</v>
      </c>
      <c r="D20" s="27" t="str">
        <f>"880501"</f>
        <v>880501</v>
      </c>
      <c r="E20" s="27" t="s">
        <v>71</v>
      </c>
      <c r="F20" s="27" t="s">
        <v>72</v>
      </c>
    </row>
    <row r="21" ht="13.5" spans="1:6">
      <c r="A21" s="27" t="str">
        <f>"880502"</f>
        <v>880502</v>
      </c>
      <c r="B21" s="27" t="s">
        <v>73</v>
      </c>
      <c r="C21" s="27" t="s">
        <v>74</v>
      </c>
      <c r="D21" s="27" t="str">
        <f>"880207"</f>
        <v>880207</v>
      </c>
      <c r="E21" s="27" t="s">
        <v>75</v>
      </c>
      <c r="F21" s="27" t="s">
        <v>76</v>
      </c>
    </row>
    <row r="22" ht="13.5" spans="1:6">
      <c r="A22" s="27" t="str">
        <f>"880655"</f>
        <v>880655</v>
      </c>
      <c r="B22" s="27" t="s">
        <v>77</v>
      </c>
      <c r="C22" s="27" t="s">
        <v>78</v>
      </c>
      <c r="D22" s="27" t="str">
        <f>"880671"</f>
        <v>880671</v>
      </c>
      <c r="E22" s="27" t="s">
        <v>79</v>
      </c>
      <c r="F22" s="27" t="s">
        <v>80</v>
      </c>
    </row>
    <row r="23" ht="13.5" spans="1:6">
      <c r="A23" s="27" t="str">
        <f>"880217"</f>
        <v>880217</v>
      </c>
      <c r="B23" s="27" t="s">
        <v>81</v>
      </c>
      <c r="C23" s="27" t="s">
        <v>82</v>
      </c>
      <c r="D23" s="27" t="str">
        <f>"880515"</f>
        <v>880515</v>
      </c>
      <c r="E23" s="27" t="s">
        <v>83</v>
      </c>
      <c r="F23" s="27" t="s">
        <v>84</v>
      </c>
    </row>
    <row r="24" ht="13.5" spans="1:6">
      <c r="A24" s="27" t="str">
        <f>"880638"</f>
        <v>880638</v>
      </c>
      <c r="B24" s="27" t="s">
        <v>85</v>
      </c>
      <c r="C24" s="27" t="s">
        <v>86</v>
      </c>
      <c r="D24" s="27" t="str">
        <f>"880857"</f>
        <v>880857</v>
      </c>
      <c r="E24" s="27" t="s">
        <v>87</v>
      </c>
      <c r="F24" s="27" t="s">
        <v>88</v>
      </c>
    </row>
    <row r="25" ht="13.5" spans="1:6">
      <c r="A25" s="27" t="str">
        <f>"880227"</f>
        <v>880227</v>
      </c>
      <c r="B25" s="27" t="s">
        <v>89</v>
      </c>
      <c r="C25" s="27" t="s">
        <v>90</v>
      </c>
      <c r="D25" s="27" t="str">
        <f>"000905"</f>
        <v>000905</v>
      </c>
      <c r="E25" s="27" t="s">
        <v>91</v>
      </c>
      <c r="F25" s="27" t="s">
        <v>92</v>
      </c>
    </row>
    <row r="26" ht="13.5" spans="1:6">
      <c r="A26" s="27" t="str">
        <f>"880737"</f>
        <v>880737</v>
      </c>
      <c r="B26" s="27" t="s">
        <v>93</v>
      </c>
      <c r="C26" s="27" t="s">
        <v>94</v>
      </c>
      <c r="D26" s="27" t="str">
        <f>"880806"</f>
        <v>880806</v>
      </c>
      <c r="E26" s="27" t="s">
        <v>95</v>
      </c>
      <c r="F26" s="27" t="s">
        <v>96</v>
      </c>
    </row>
    <row r="27" ht="13.5" spans="1:6">
      <c r="A27" s="27" t="str">
        <f>"880649"</f>
        <v>880649</v>
      </c>
      <c r="B27" s="27" t="s">
        <v>97</v>
      </c>
      <c r="C27" s="27" t="s">
        <v>98</v>
      </c>
      <c r="D27" s="27" t="str">
        <f>"399102"</f>
        <v>399102</v>
      </c>
      <c r="E27" s="27" t="s">
        <v>99</v>
      </c>
      <c r="F27" s="27" t="s">
        <v>10</v>
      </c>
    </row>
    <row r="28" ht="13.5" spans="1:6">
      <c r="A28" s="27" t="str">
        <f>"880330"</f>
        <v>880330</v>
      </c>
      <c r="B28" s="27" t="s">
        <v>100</v>
      </c>
      <c r="C28" s="27" t="s">
        <v>101</v>
      </c>
      <c r="D28" s="27" t="str">
        <f>"399364"</f>
        <v>399364</v>
      </c>
      <c r="E28" s="27" t="s">
        <v>102</v>
      </c>
      <c r="F28" s="27" t="s">
        <v>103</v>
      </c>
    </row>
    <row r="29" ht="13.5" spans="1:6">
      <c r="A29" s="27" t="str">
        <f>"880872"</f>
        <v>880872</v>
      </c>
      <c r="B29" s="27" t="s">
        <v>104</v>
      </c>
      <c r="C29" s="27" t="s">
        <v>105</v>
      </c>
      <c r="D29" s="27" t="str">
        <f>"399550"</f>
        <v>399550</v>
      </c>
      <c r="E29" s="27" t="s">
        <v>106</v>
      </c>
      <c r="F29" s="27" t="s">
        <v>107</v>
      </c>
    </row>
    <row r="30" ht="13.5" spans="1:6">
      <c r="A30" s="27" t="str">
        <f>"880230"</f>
        <v>880230</v>
      </c>
      <c r="B30" s="27" t="s">
        <v>108</v>
      </c>
      <c r="C30" s="27" t="s">
        <v>109</v>
      </c>
      <c r="D30" s="27" t="str">
        <f>"880526"</f>
        <v>880526</v>
      </c>
      <c r="E30" s="27" t="s">
        <v>110</v>
      </c>
      <c r="F30" s="27" t="s">
        <v>111</v>
      </c>
    </row>
    <row r="31" ht="13.5" spans="1:6">
      <c r="A31" s="27" t="str">
        <f>"880767"</f>
        <v>880767</v>
      </c>
      <c r="B31" s="27" t="s">
        <v>112</v>
      </c>
      <c r="C31" s="27" t="s">
        <v>113</v>
      </c>
      <c r="D31" s="27" t="str">
        <f>"000852"</f>
        <v>000852</v>
      </c>
      <c r="E31" s="27" t="s">
        <v>114</v>
      </c>
      <c r="F31" s="27" t="s">
        <v>115</v>
      </c>
    </row>
    <row r="32" ht="13.5" spans="1:6">
      <c r="A32" s="27" t="str">
        <f>"880910"</f>
        <v>880910</v>
      </c>
      <c r="B32" s="27" t="s">
        <v>116</v>
      </c>
      <c r="C32" s="27" t="s">
        <v>117</v>
      </c>
      <c r="D32" s="27" t="str">
        <f>"880951"</f>
        <v>880951</v>
      </c>
      <c r="E32" s="27" t="s">
        <v>118</v>
      </c>
      <c r="F32" s="27" t="s">
        <v>119</v>
      </c>
    </row>
    <row r="33" ht="13.5" spans="1:6">
      <c r="A33" s="27" t="str">
        <f>"880414"</f>
        <v>880414</v>
      </c>
      <c r="B33" s="27" t="s">
        <v>120</v>
      </c>
      <c r="C33" s="27" t="s">
        <v>121</v>
      </c>
      <c r="D33" s="27" t="str">
        <f>"880853"</f>
        <v>880853</v>
      </c>
      <c r="E33" s="27" t="s">
        <v>122</v>
      </c>
      <c r="F33" s="27" t="s">
        <v>123</v>
      </c>
    </row>
    <row r="34" ht="13.5" spans="1:6">
      <c r="A34" s="27" t="str">
        <f>"000847"</f>
        <v>000847</v>
      </c>
      <c r="B34" s="27" t="s">
        <v>124</v>
      </c>
      <c r="C34" s="27" t="s">
        <v>125</v>
      </c>
      <c r="D34" s="27" t="str">
        <f>"880805"</f>
        <v>880805</v>
      </c>
      <c r="E34" s="27" t="s">
        <v>126</v>
      </c>
      <c r="F34" s="27" t="s">
        <v>127</v>
      </c>
    </row>
    <row r="35" ht="13.5" spans="1:6">
      <c r="A35" s="27" t="str">
        <f>"399850"</f>
        <v>399850</v>
      </c>
      <c r="B35" s="27" t="s">
        <v>128</v>
      </c>
      <c r="C35" s="27" t="s">
        <v>125</v>
      </c>
      <c r="D35" s="27" t="str">
        <f>"880218"</f>
        <v>880218</v>
      </c>
      <c r="E35" s="27" t="s">
        <v>129</v>
      </c>
      <c r="F35" s="27" t="s">
        <v>130</v>
      </c>
    </row>
    <row r="36" ht="13.5" spans="1:6">
      <c r="A36" s="27" t="str">
        <f>"399678"</f>
        <v>399678</v>
      </c>
      <c r="B36" s="27" t="s">
        <v>131</v>
      </c>
      <c r="C36" s="27" t="s">
        <v>125</v>
      </c>
      <c r="D36" s="27" t="str">
        <f>"000009"</f>
        <v>000009</v>
      </c>
      <c r="E36" s="27" t="s">
        <v>132</v>
      </c>
      <c r="F36" s="27" t="s">
        <v>133</v>
      </c>
    </row>
    <row r="37" ht="13.5" spans="1:6">
      <c r="A37" s="27" t="str">
        <f>"399673"</f>
        <v>399673</v>
      </c>
      <c r="B37" s="27" t="s">
        <v>134</v>
      </c>
      <c r="C37" s="27" t="s">
        <v>125</v>
      </c>
      <c r="D37" s="27" t="str">
        <f>"880534"</f>
        <v>880534</v>
      </c>
      <c r="E37" s="27" t="s">
        <v>135</v>
      </c>
      <c r="F37" s="27" t="s">
        <v>136</v>
      </c>
    </row>
    <row r="38" ht="13.5" spans="1:6">
      <c r="A38" s="27" t="str">
        <f>"399612"</f>
        <v>399612</v>
      </c>
      <c r="B38" s="27" t="s">
        <v>137</v>
      </c>
      <c r="C38" s="27" t="s">
        <v>125</v>
      </c>
      <c r="D38" s="27" t="str">
        <f>"880544"</f>
        <v>880544</v>
      </c>
      <c r="E38" s="27" t="s">
        <v>138</v>
      </c>
      <c r="F38" s="27" t="s">
        <v>139</v>
      </c>
    </row>
    <row r="39" ht="13.5" spans="1:6">
      <c r="A39" s="27" t="str">
        <f>"399438"</f>
        <v>399438</v>
      </c>
      <c r="B39" s="27" t="s">
        <v>140</v>
      </c>
      <c r="C39" s="27" t="s">
        <v>125</v>
      </c>
      <c r="D39" s="27" t="str">
        <f>"880228"</f>
        <v>880228</v>
      </c>
      <c r="E39" s="27" t="s">
        <v>141</v>
      </c>
      <c r="F39" s="27" t="s">
        <v>142</v>
      </c>
    </row>
    <row r="40" ht="13.5" spans="1:6">
      <c r="A40" s="27" t="str">
        <f>"399375"</f>
        <v>399375</v>
      </c>
      <c r="B40" s="27" t="s">
        <v>143</v>
      </c>
      <c r="C40" s="27" t="s">
        <v>125</v>
      </c>
      <c r="D40" s="27" t="str">
        <f>"880524"</f>
        <v>880524</v>
      </c>
      <c r="E40" s="27" t="s">
        <v>144</v>
      </c>
      <c r="F40" s="27" t="s">
        <v>145</v>
      </c>
    </row>
    <row r="41" ht="13.5" spans="1:6">
      <c r="A41" s="27" t="str">
        <f>"399374"</f>
        <v>399374</v>
      </c>
      <c r="B41" s="27" t="s">
        <v>146</v>
      </c>
      <c r="C41" s="27" t="s">
        <v>125</v>
      </c>
      <c r="D41" s="27" t="str">
        <f>"880226"</f>
        <v>880226</v>
      </c>
      <c r="E41" s="27" t="s">
        <v>147</v>
      </c>
      <c r="F41" s="27" t="s">
        <v>148</v>
      </c>
    </row>
    <row r="42" ht="13.5" spans="1:6">
      <c r="A42" s="27" t="str">
        <f>"399328"</f>
        <v>399328</v>
      </c>
      <c r="B42" s="27" t="s">
        <v>149</v>
      </c>
      <c r="C42" s="27" t="s">
        <v>125</v>
      </c>
      <c r="D42" s="27" t="str">
        <f>"880814"</f>
        <v>880814</v>
      </c>
      <c r="E42" s="27" t="s">
        <v>150</v>
      </c>
      <c r="F42" s="27" t="s">
        <v>151</v>
      </c>
    </row>
    <row r="43" ht="13.5" spans="1:6">
      <c r="A43" s="27" t="str">
        <f>"399319"</f>
        <v>399319</v>
      </c>
      <c r="B43" s="27" t="s">
        <v>152</v>
      </c>
      <c r="C43" s="27" t="s">
        <v>125</v>
      </c>
      <c r="D43" s="27" t="str">
        <f>"880212"</f>
        <v>880212</v>
      </c>
      <c r="E43" s="27" t="s">
        <v>153</v>
      </c>
      <c r="F43" s="27" t="s">
        <v>154</v>
      </c>
    </row>
    <row r="44" ht="13.5" spans="1:6">
      <c r="A44" s="27" t="str">
        <f>"399295"</f>
        <v>399295</v>
      </c>
      <c r="B44" s="27" t="s">
        <v>155</v>
      </c>
      <c r="C44" s="27" t="s">
        <v>125</v>
      </c>
      <c r="D44" s="27" t="str">
        <f>"000989"</f>
        <v>000989</v>
      </c>
      <c r="E44" s="27" t="s">
        <v>156</v>
      </c>
      <c r="F44" s="27" t="s">
        <v>157</v>
      </c>
    </row>
    <row r="45" ht="13.5" spans="1:6">
      <c r="A45" s="27" t="str">
        <f>"399293"</f>
        <v>399293</v>
      </c>
      <c r="B45" s="27" t="s">
        <v>158</v>
      </c>
      <c r="C45" s="27" t="s">
        <v>125</v>
      </c>
      <c r="D45" s="27" t="str">
        <f>"880532"</f>
        <v>880532</v>
      </c>
      <c r="E45" s="27" t="s">
        <v>159</v>
      </c>
      <c r="F45" s="27" t="s">
        <v>160</v>
      </c>
    </row>
    <row r="46" ht="13.5" spans="1:6">
      <c r="A46" s="27" t="str">
        <f>"399276"</f>
        <v>399276</v>
      </c>
      <c r="B46" s="27" t="s">
        <v>161</v>
      </c>
      <c r="C46" s="27" t="s">
        <v>125</v>
      </c>
      <c r="D46" s="27" t="str">
        <f>"880564"</f>
        <v>880564</v>
      </c>
      <c r="E46" s="27" t="s">
        <v>162</v>
      </c>
      <c r="F46" s="27" t="s">
        <v>163</v>
      </c>
    </row>
    <row r="47" ht="13.5" spans="1:6">
      <c r="A47" s="27" t="str">
        <f>"399269"</f>
        <v>399269</v>
      </c>
      <c r="B47" s="27" t="s">
        <v>164</v>
      </c>
      <c r="C47" s="27" t="s">
        <v>125</v>
      </c>
      <c r="D47" s="27" t="str">
        <f>"880400"</f>
        <v>880400</v>
      </c>
      <c r="E47" s="28" t="s">
        <v>165</v>
      </c>
      <c r="F47" s="27" t="s">
        <v>166</v>
      </c>
    </row>
    <row r="48" ht="13.5" spans="1:6">
      <c r="A48" s="27" t="str">
        <f>"880890"</f>
        <v>880890</v>
      </c>
      <c r="B48" s="27" t="s">
        <v>167</v>
      </c>
      <c r="C48" s="27" t="s">
        <v>125</v>
      </c>
      <c r="D48" s="27" t="str">
        <f>"880850"</f>
        <v>880850</v>
      </c>
      <c r="E48" s="27" t="s">
        <v>168</v>
      </c>
      <c r="F48" s="27" t="s">
        <v>169</v>
      </c>
    </row>
    <row r="49" ht="13.5" spans="1:6">
      <c r="A49" s="29"/>
      <c r="B49" s="29"/>
      <c r="C49" s="29"/>
      <c r="D49" s="27" t="str">
        <f>"880380"</f>
        <v>880380</v>
      </c>
      <c r="E49" s="27" t="s">
        <v>170</v>
      </c>
      <c r="F49" s="27" t="s">
        <v>171</v>
      </c>
    </row>
    <row r="50" ht="13.5" spans="1:6">
      <c r="A50" s="29"/>
      <c r="B50" s="29"/>
      <c r="C50" s="29"/>
      <c r="D50" s="27" t="str">
        <f>"880970"</f>
        <v>880970</v>
      </c>
      <c r="E50" s="27" t="s">
        <v>172</v>
      </c>
      <c r="F50" s="27" t="s">
        <v>173</v>
      </c>
    </row>
    <row r="51" ht="13.5" spans="1:6">
      <c r="A51" s="29"/>
      <c r="B51" s="29"/>
      <c r="C51" s="29"/>
      <c r="D51" s="27" t="str">
        <f>"880472"</f>
        <v>880472</v>
      </c>
      <c r="E51" s="27" t="s">
        <v>174</v>
      </c>
      <c r="F51" s="27" t="s">
        <v>175</v>
      </c>
    </row>
    <row r="52" ht="13.5" spans="1:6">
      <c r="A52" s="29"/>
      <c r="B52" s="29"/>
      <c r="C52" s="29"/>
      <c r="D52" s="27" t="str">
        <f>"880852"</f>
        <v>880852</v>
      </c>
      <c r="E52" s="27" t="s">
        <v>176</v>
      </c>
      <c r="F52" s="27" t="s">
        <v>177</v>
      </c>
    </row>
    <row r="53" ht="13.5" spans="1:6">
      <c r="A53" s="29"/>
      <c r="B53" s="29"/>
      <c r="C53" s="29"/>
      <c r="D53" s="27" t="str">
        <f>"880911"</f>
        <v>880911</v>
      </c>
      <c r="E53" s="27" t="s">
        <v>178</v>
      </c>
      <c r="F53" s="27" t="s">
        <v>179</v>
      </c>
    </row>
    <row r="54" ht="13.5" spans="1:6">
      <c r="A54" s="29"/>
      <c r="B54" s="29"/>
      <c r="C54" s="29"/>
      <c r="D54" s="27" t="str">
        <f>"880223"</f>
        <v>880223</v>
      </c>
      <c r="E54" s="27" t="s">
        <v>180</v>
      </c>
      <c r="F54" s="27" t="s">
        <v>181</v>
      </c>
    </row>
    <row r="55" ht="13.5" spans="1:6">
      <c r="A55" s="29"/>
      <c r="B55" s="29"/>
      <c r="C55" s="29"/>
      <c r="D55" s="27" t="str">
        <f>"880783"</f>
        <v>880783</v>
      </c>
      <c r="E55" s="27" t="s">
        <v>182</v>
      </c>
      <c r="F55" s="27" t="s">
        <v>183</v>
      </c>
    </row>
    <row r="56" ht="13.5" spans="1:6">
      <c r="A56" s="29"/>
      <c r="B56" s="29"/>
      <c r="C56" s="29"/>
      <c r="D56" s="27" t="str">
        <f>"880538"</f>
        <v>880538</v>
      </c>
      <c r="E56" s="27" t="s">
        <v>184</v>
      </c>
      <c r="F56" s="27" t="s">
        <v>185</v>
      </c>
    </row>
    <row r="57" ht="13.5" spans="1:6">
      <c r="A57" s="29"/>
      <c r="B57" s="29"/>
      <c r="C57" s="29"/>
      <c r="D57" s="27" t="str">
        <f>"880755"</f>
        <v>880755</v>
      </c>
      <c r="E57" s="27" t="s">
        <v>186</v>
      </c>
      <c r="F57" s="27" t="s">
        <v>187</v>
      </c>
    </row>
    <row r="58" ht="13.5" spans="1:6">
      <c r="A58" s="29"/>
      <c r="B58" s="29"/>
      <c r="C58" s="29"/>
      <c r="D58" s="27" t="str">
        <f>"880229"</f>
        <v>880229</v>
      </c>
      <c r="E58" s="27" t="s">
        <v>188</v>
      </c>
      <c r="F58" s="27" t="s">
        <v>189</v>
      </c>
    </row>
    <row r="59" ht="13.5" spans="1:6">
      <c r="A59" s="29"/>
      <c r="B59" s="29"/>
      <c r="C59" s="29"/>
      <c r="D59" s="27" t="str">
        <f>"880622"</f>
        <v>880622</v>
      </c>
      <c r="E59" s="27" t="s">
        <v>190</v>
      </c>
      <c r="F59" s="27" t="s">
        <v>191</v>
      </c>
    </row>
    <row r="60" ht="13.5" spans="1:6">
      <c r="A60" s="29"/>
      <c r="B60" s="29"/>
      <c r="C60" s="29"/>
      <c r="D60" s="27" t="str">
        <f>"880632"</f>
        <v>880632</v>
      </c>
      <c r="E60" s="27" t="s">
        <v>192</v>
      </c>
      <c r="F60" s="27" t="s">
        <v>193</v>
      </c>
    </row>
    <row r="61" ht="13.5" spans="1:6">
      <c r="A61" s="29"/>
      <c r="B61" s="29"/>
      <c r="C61" s="29"/>
      <c r="D61" s="27" t="str">
        <f>"880525"</f>
        <v>880525</v>
      </c>
      <c r="E61" s="27" t="s">
        <v>194</v>
      </c>
      <c r="F61" s="27" t="s">
        <v>195</v>
      </c>
    </row>
    <row r="62" ht="13.5" spans="1:6">
      <c r="A62" s="29"/>
      <c r="B62" s="29"/>
      <c r="C62" s="29"/>
      <c r="D62" s="27" t="str">
        <f>"880576"</f>
        <v>880576</v>
      </c>
      <c r="E62" s="27" t="s">
        <v>196</v>
      </c>
      <c r="F62" s="27" t="s">
        <v>197</v>
      </c>
    </row>
    <row r="63" ht="13.5" spans="1:6">
      <c r="A63" s="29"/>
      <c r="B63" s="29"/>
      <c r="C63" s="29"/>
      <c r="D63" s="27" t="str">
        <f>"880824"</f>
        <v>880824</v>
      </c>
      <c r="E63" s="27" t="s">
        <v>198</v>
      </c>
      <c r="F63" s="27" t="s">
        <v>199</v>
      </c>
    </row>
    <row r="64" ht="13.5" spans="1:6">
      <c r="A64" s="29"/>
      <c r="B64" s="29"/>
      <c r="C64" s="29"/>
      <c r="D64" s="27" t="str">
        <f>"880440"</f>
        <v>880440</v>
      </c>
      <c r="E64" s="27" t="s">
        <v>200</v>
      </c>
      <c r="F64" s="27" t="s">
        <v>201</v>
      </c>
    </row>
    <row r="65" ht="13.5" spans="1:6">
      <c r="A65" s="29"/>
      <c r="B65" s="29"/>
      <c r="C65" s="29"/>
      <c r="D65" s="27" t="str">
        <f>"880473"</f>
        <v>880473</v>
      </c>
      <c r="E65" s="27" t="s">
        <v>202</v>
      </c>
      <c r="F65" s="27" t="s">
        <v>203</v>
      </c>
    </row>
    <row r="66" ht="13.5" spans="1:6">
      <c r="A66" s="29"/>
      <c r="B66" s="29"/>
      <c r="C66" s="29"/>
      <c r="D66" s="27" t="str">
        <f>"880551"</f>
        <v>880551</v>
      </c>
      <c r="E66" s="27" t="s">
        <v>204</v>
      </c>
      <c r="F66" s="27" t="s">
        <v>205</v>
      </c>
    </row>
    <row r="67" ht="13.5" spans="1:6">
      <c r="A67" s="29"/>
      <c r="B67" s="29"/>
      <c r="C67" s="29"/>
      <c r="D67" s="27" t="str">
        <f>"880387"</f>
        <v>880387</v>
      </c>
      <c r="E67" s="27" t="s">
        <v>206</v>
      </c>
      <c r="F67" s="27" t="s">
        <v>207</v>
      </c>
    </row>
    <row r="68" ht="13.5" spans="1:6">
      <c r="A68" s="29"/>
      <c r="B68" s="29"/>
      <c r="C68" s="29"/>
      <c r="D68" s="27" t="str">
        <f>"880860"</f>
        <v>880860</v>
      </c>
      <c r="E68" s="27" t="s">
        <v>208</v>
      </c>
      <c r="F68" s="27" t="s">
        <v>209</v>
      </c>
    </row>
    <row r="69" ht="13.5" spans="1:6">
      <c r="A69" s="29"/>
      <c r="B69" s="29"/>
      <c r="C69" s="29"/>
      <c r="D69" s="27" t="str">
        <f>"880221"</f>
        <v>880221</v>
      </c>
      <c r="E69" s="27" t="s">
        <v>210</v>
      </c>
      <c r="F69" s="27" t="s">
        <v>211</v>
      </c>
    </row>
    <row r="70" ht="13.5" spans="1:6">
      <c r="A70" s="29"/>
      <c r="B70" s="29"/>
      <c r="C70" s="29"/>
      <c r="D70" s="27" t="str">
        <f>"880219"</f>
        <v>880219</v>
      </c>
      <c r="E70" s="27" t="s">
        <v>212</v>
      </c>
      <c r="F70" s="27" t="s">
        <v>213</v>
      </c>
    </row>
    <row r="71" ht="13.5" spans="1:6">
      <c r="A71" s="29"/>
      <c r="B71" s="29"/>
      <c r="C71" s="29"/>
      <c r="D71" s="27" t="str">
        <f>"880960"</f>
        <v>880960</v>
      </c>
      <c r="E71" s="27" t="s">
        <v>214</v>
      </c>
      <c r="F71" s="27" t="s">
        <v>215</v>
      </c>
    </row>
    <row r="72" ht="13.5" spans="1:6">
      <c r="A72" s="29"/>
      <c r="B72" s="29"/>
      <c r="C72" s="29"/>
      <c r="D72" s="27" t="str">
        <f>"880213"</f>
        <v>880213</v>
      </c>
      <c r="E72" s="27" t="s">
        <v>216</v>
      </c>
      <c r="F72" s="27" t="s">
        <v>217</v>
      </c>
    </row>
    <row r="73" ht="13.5" spans="1:6">
      <c r="A73" s="29"/>
      <c r="B73" s="29"/>
      <c r="C73" s="29"/>
      <c r="D73" s="27" t="str">
        <f>"880627"</f>
        <v>880627</v>
      </c>
      <c r="E73" s="27" t="s">
        <v>218</v>
      </c>
      <c r="F73" s="27" t="s">
        <v>219</v>
      </c>
    </row>
    <row r="74" ht="13.5" spans="1:6">
      <c r="A74" s="29"/>
      <c r="B74" s="29"/>
      <c r="C74" s="29"/>
      <c r="D74" s="27" t="str">
        <f>"880761"</f>
        <v>880761</v>
      </c>
      <c r="E74" s="27" t="s">
        <v>220</v>
      </c>
      <c r="F74" s="27" t="s">
        <v>221</v>
      </c>
    </row>
    <row r="75" ht="13.5" spans="1:6">
      <c r="A75" s="29"/>
      <c r="B75" s="29"/>
      <c r="C75" s="29"/>
      <c r="D75" s="27" t="str">
        <f>"880976"</f>
        <v>880976</v>
      </c>
      <c r="E75" s="27" t="s">
        <v>222</v>
      </c>
      <c r="F75" s="27" t="s">
        <v>223</v>
      </c>
    </row>
    <row r="76" ht="13.5" spans="1:6">
      <c r="A76" s="29"/>
      <c r="B76" s="29"/>
      <c r="C76" s="29"/>
      <c r="D76" s="27" t="str">
        <f>"880623"</f>
        <v>880623</v>
      </c>
      <c r="E76" s="27" t="s">
        <v>224</v>
      </c>
      <c r="F76" s="27" t="s">
        <v>225</v>
      </c>
    </row>
    <row r="77" ht="13.5" spans="1:6">
      <c r="A77" s="29"/>
      <c r="B77" s="29"/>
      <c r="C77" s="29"/>
      <c r="D77" s="27" t="str">
        <f>"880727"</f>
        <v>880727</v>
      </c>
      <c r="E77" s="27" t="s">
        <v>226</v>
      </c>
      <c r="F77" s="27" t="s">
        <v>227</v>
      </c>
    </row>
    <row r="78" ht="13.5" spans="1:6">
      <c r="A78" s="29"/>
      <c r="B78" s="29"/>
      <c r="C78" s="29"/>
      <c r="D78" s="27" t="str">
        <f>"880899"</f>
        <v>880899</v>
      </c>
      <c r="E78" s="27" t="s">
        <v>228</v>
      </c>
      <c r="F78" s="27" t="s">
        <v>229</v>
      </c>
    </row>
    <row r="79" ht="13.5" spans="1:6">
      <c r="A79" s="29"/>
      <c r="B79" s="29"/>
      <c r="C79" s="29"/>
      <c r="D79" s="27" t="str">
        <f>"880725"</f>
        <v>880725</v>
      </c>
      <c r="E79" s="27" t="s">
        <v>230</v>
      </c>
      <c r="F79" s="27" t="s">
        <v>231</v>
      </c>
    </row>
    <row r="80" ht="13.5" spans="1:6">
      <c r="A80" s="29"/>
      <c r="B80" s="29"/>
      <c r="C80" s="29"/>
      <c r="D80" s="27" t="str">
        <f>"880211"</f>
        <v>880211</v>
      </c>
      <c r="E80" s="27" t="s">
        <v>232</v>
      </c>
      <c r="F80" s="27" t="s">
        <v>233</v>
      </c>
    </row>
    <row r="81" ht="13.5" spans="1:6">
      <c r="A81" s="29"/>
      <c r="B81" s="29"/>
      <c r="C81" s="29"/>
      <c r="D81" s="27" t="str">
        <f>"880882"</f>
        <v>880882</v>
      </c>
      <c r="E81" s="27" t="s">
        <v>234</v>
      </c>
      <c r="F81" s="27" t="s">
        <v>235</v>
      </c>
    </row>
    <row r="82" ht="13.5" spans="1:6">
      <c r="A82" s="29"/>
      <c r="B82" s="29"/>
      <c r="C82" s="29"/>
      <c r="D82" s="27" t="str">
        <f>"880489"</f>
        <v>880489</v>
      </c>
      <c r="E82" s="27" t="s">
        <v>236</v>
      </c>
      <c r="F82" s="27" t="s">
        <v>237</v>
      </c>
    </row>
    <row r="83" ht="13.5" spans="1:6">
      <c r="A83" s="29"/>
      <c r="B83" s="29"/>
      <c r="C83" s="29"/>
      <c r="D83" s="27" t="str">
        <f>"880465"</f>
        <v>880465</v>
      </c>
      <c r="E83" s="27" t="s">
        <v>238</v>
      </c>
      <c r="F83" s="27" t="s">
        <v>239</v>
      </c>
    </row>
    <row r="84" ht="13.5" spans="1:6">
      <c r="A84" s="29"/>
      <c r="B84" s="29"/>
      <c r="C84" s="29"/>
      <c r="D84" s="27" t="str">
        <f>"880973"</f>
        <v>880973</v>
      </c>
      <c r="E84" s="27" t="s">
        <v>240</v>
      </c>
      <c r="F84" s="27" t="s">
        <v>241</v>
      </c>
    </row>
    <row r="85" ht="13.5" spans="1:6">
      <c r="A85" s="29"/>
      <c r="B85" s="29"/>
      <c r="C85" s="29"/>
      <c r="D85" s="27" t="str">
        <f>"880482"</f>
        <v>880482</v>
      </c>
      <c r="E85" s="27" t="s">
        <v>242</v>
      </c>
      <c r="F85" s="27" t="s">
        <v>243</v>
      </c>
    </row>
    <row r="86" ht="13.5" spans="1:6">
      <c r="A86" s="29"/>
      <c r="B86" s="29"/>
      <c r="C86" s="29"/>
      <c r="D86" s="27" t="str">
        <f>"880768"</f>
        <v>880768</v>
      </c>
      <c r="E86" s="27" t="s">
        <v>244</v>
      </c>
      <c r="F86" s="27" t="s">
        <v>245</v>
      </c>
    </row>
    <row r="87" ht="13.5" spans="1:6">
      <c r="A87" s="29"/>
      <c r="B87" s="29"/>
      <c r="C87" s="29"/>
      <c r="D87" s="27" t="str">
        <f>"880557"</f>
        <v>880557</v>
      </c>
      <c r="E87" s="27" t="s">
        <v>246</v>
      </c>
      <c r="F87" s="27" t="s">
        <v>247</v>
      </c>
    </row>
    <row r="88" ht="13.5" spans="1:6">
      <c r="A88" s="29"/>
      <c r="B88" s="29"/>
      <c r="C88" s="29"/>
      <c r="D88" s="27" t="str">
        <f>"880681"</f>
        <v>880681</v>
      </c>
      <c r="E88" s="27" t="s">
        <v>248</v>
      </c>
      <c r="F88" s="27" t="s">
        <v>249</v>
      </c>
    </row>
    <row r="89" ht="13.5" spans="1:6">
      <c r="A89" s="29"/>
      <c r="B89" s="29"/>
      <c r="C89" s="29"/>
      <c r="D89" s="27" t="str">
        <f>"880977"</f>
        <v>880977</v>
      </c>
      <c r="E89" s="27" t="s">
        <v>250</v>
      </c>
      <c r="F89" s="27" t="s">
        <v>251</v>
      </c>
    </row>
    <row r="90" ht="13.5" spans="1:6">
      <c r="A90" s="29"/>
      <c r="B90" s="29"/>
      <c r="C90" s="29"/>
      <c r="D90" s="27" t="str">
        <f>"880804"</f>
        <v>880804</v>
      </c>
      <c r="E90" s="27" t="s">
        <v>252</v>
      </c>
      <c r="F90" s="27" t="s">
        <v>253</v>
      </c>
    </row>
    <row r="91" ht="13.5" spans="1:6">
      <c r="A91" s="29"/>
      <c r="B91" s="29"/>
      <c r="C91" s="29"/>
      <c r="D91" s="27" t="str">
        <f>"880430"</f>
        <v>880430</v>
      </c>
      <c r="E91" s="27" t="s">
        <v>254</v>
      </c>
      <c r="F91" s="27" t="s">
        <v>255</v>
      </c>
    </row>
    <row r="92" ht="13.5" spans="1:6">
      <c r="A92" s="29"/>
      <c r="B92" s="29"/>
      <c r="C92" s="29"/>
      <c r="D92" s="27" t="str">
        <f>"880715"</f>
        <v>880715</v>
      </c>
      <c r="E92" s="27" t="s">
        <v>256</v>
      </c>
      <c r="F92" s="27" t="s">
        <v>257</v>
      </c>
    </row>
    <row r="93" ht="13.5" spans="1:6">
      <c r="A93" s="29"/>
      <c r="B93" s="29"/>
      <c r="C93" s="29"/>
      <c r="D93" s="27" t="str">
        <f>"880318"</f>
        <v>880318</v>
      </c>
      <c r="E93" s="27" t="s">
        <v>258</v>
      </c>
      <c r="F93" s="27" t="s">
        <v>259</v>
      </c>
    </row>
    <row r="94" ht="13.5" spans="1:6">
      <c r="A94" s="29"/>
      <c r="B94" s="29"/>
      <c r="C94" s="29"/>
      <c r="D94" s="27" t="str">
        <f>"880549"</f>
        <v>880549</v>
      </c>
      <c r="E94" s="27" t="s">
        <v>260</v>
      </c>
      <c r="F94" s="27" t="s">
        <v>261</v>
      </c>
    </row>
    <row r="95" ht="13.5" spans="1:6">
      <c r="A95" s="29"/>
      <c r="B95" s="29"/>
      <c r="C95" s="29"/>
      <c r="D95" s="27" t="str">
        <f>"880205"</f>
        <v>880205</v>
      </c>
      <c r="E95" s="27" t="s">
        <v>262</v>
      </c>
      <c r="F95" s="27" t="s">
        <v>263</v>
      </c>
    </row>
    <row r="96" ht="13.5" spans="1:6">
      <c r="A96" s="29"/>
      <c r="B96" s="29"/>
      <c r="C96" s="29"/>
      <c r="D96" s="27" t="str">
        <f>"880599"</f>
        <v>880599</v>
      </c>
      <c r="E96" s="27" t="s">
        <v>264</v>
      </c>
      <c r="F96" s="27" t="s">
        <v>265</v>
      </c>
    </row>
    <row r="97" ht="13.5" spans="1:6">
      <c r="A97" s="29"/>
      <c r="B97" s="29"/>
      <c r="C97" s="29"/>
      <c r="D97" s="27" t="str">
        <f>"880222"</f>
        <v>880222</v>
      </c>
      <c r="E97" s="27" t="s">
        <v>266</v>
      </c>
      <c r="F97" s="27" t="s">
        <v>267</v>
      </c>
    </row>
    <row r="98" ht="13.5" spans="1:6">
      <c r="A98" s="29"/>
      <c r="B98" s="29"/>
      <c r="C98" s="29"/>
      <c r="D98" s="27" t="str">
        <f>"880344"</f>
        <v>880344</v>
      </c>
      <c r="E98" s="27" t="s">
        <v>268</v>
      </c>
      <c r="F98" s="27" t="s">
        <v>269</v>
      </c>
    </row>
    <row r="99" ht="13.5" spans="1:6">
      <c r="A99" s="29"/>
      <c r="B99" s="29"/>
      <c r="C99" s="29"/>
      <c r="D99" s="27" t="str">
        <f>"880779"</f>
        <v>880779</v>
      </c>
      <c r="E99" s="27" t="s">
        <v>270</v>
      </c>
      <c r="F99" s="27" t="s">
        <v>271</v>
      </c>
    </row>
    <row r="100" ht="13.5" spans="1:6">
      <c r="A100" s="29"/>
      <c r="B100" s="29"/>
      <c r="C100" s="29"/>
      <c r="D100" s="27" t="str">
        <f>"880794"</f>
        <v>880794</v>
      </c>
      <c r="E100" s="27" t="s">
        <v>272</v>
      </c>
      <c r="F100" s="27" t="s">
        <v>273</v>
      </c>
    </row>
    <row r="101" ht="13.5" spans="1:6">
      <c r="A101" s="29"/>
      <c r="B101" s="29"/>
      <c r="C101" s="29"/>
      <c r="D101" s="27" t="str">
        <f>"880536"</f>
        <v>880536</v>
      </c>
      <c r="E101" s="27" t="s">
        <v>274</v>
      </c>
      <c r="F101" s="27" t="s">
        <v>275</v>
      </c>
    </row>
    <row r="102" ht="13.5" spans="1:6">
      <c r="A102" s="29"/>
      <c r="B102" s="29"/>
      <c r="C102" s="29"/>
      <c r="D102" s="27" t="str">
        <f>"880587"</f>
        <v>880587</v>
      </c>
      <c r="E102" s="27" t="s">
        <v>276</v>
      </c>
      <c r="F102" s="27" t="s">
        <v>277</v>
      </c>
    </row>
    <row r="103" ht="13.5" spans="1:6">
      <c r="A103" s="29"/>
      <c r="B103" s="29"/>
      <c r="C103" s="29"/>
      <c r="D103" s="27" t="str">
        <f>"880628"</f>
        <v>880628</v>
      </c>
      <c r="E103" s="27" t="s">
        <v>278</v>
      </c>
      <c r="F103" s="27" t="s">
        <v>279</v>
      </c>
    </row>
    <row r="104" ht="13.5" spans="1:6">
      <c r="A104" s="29"/>
      <c r="B104" s="29"/>
      <c r="C104" s="29"/>
      <c r="D104" s="27" t="str">
        <f>"880606"</f>
        <v>880606</v>
      </c>
      <c r="E104" s="27" t="s">
        <v>280</v>
      </c>
      <c r="F104" s="27" t="s">
        <v>281</v>
      </c>
    </row>
    <row r="105" ht="13.5" spans="1:6">
      <c r="A105" s="29"/>
      <c r="B105" s="29"/>
      <c r="C105" s="29"/>
      <c r="D105" s="27" t="str">
        <f>"880539"</f>
        <v>880539</v>
      </c>
      <c r="E105" s="27" t="s">
        <v>282</v>
      </c>
      <c r="F105" s="27" t="s">
        <v>283</v>
      </c>
    </row>
    <row r="106" ht="13.5" spans="1:6">
      <c r="A106" s="29"/>
      <c r="B106" s="29"/>
      <c r="C106" s="29"/>
      <c r="D106" s="27" t="str">
        <f>"880718"</f>
        <v>880718</v>
      </c>
      <c r="E106" s="27" t="s">
        <v>284</v>
      </c>
      <c r="F106" s="27" t="s">
        <v>285</v>
      </c>
    </row>
    <row r="107" ht="13.5" spans="1:6">
      <c r="A107" s="29"/>
      <c r="B107" s="29"/>
      <c r="C107" s="29"/>
      <c r="D107" s="27" t="str">
        <f>"880959"</f>
        <v>880959</v>
      </c>
      <c r="E107" s="27" t="s">
        <v>286</v>
      </c>
      <c r="F107" s="27" t="s">
        <v>287</v>
      </c>
    </row>
    <row r="108" ht="13.5" spans="1:6">
      <c r="A108" s="29"/>
      <c r="B108" s="29"/>
      <c r="C108" s="29"/>
      <c r="D108" s="27" t="str">
        <f>"880421"</f>
        <v>880421</v>
      </c>
      <c r="E108" s="27" t="s">
        <v>288</v>
      </c>
      <c r="F108" s="27" t="s">
        <v>289</v>
      </c>
    </row>
    <row r="109" ht="13.5" spans="1:6">
      <c r="A109" s="29"/>
      <c r="B109" s="29"/>
      <c r="C109" s="29"/>
      <c r="D109" s="27" t="str">
        <f>"880399"</f>
        <v>880399</v>
      </c>
      <c r="E109" s="27" t="s">
        <v>290</v>
      </c>
      <c r="F109" s="27" t="s">
        <v>291</v>
      </c>
    </row>
    <row r="110" ht="13.5" spans="1:6">
      <c r="A110" s="29"/>
      <c r="B110" s="29"/>
      <c r="C110" s="29"/>
      <c r="D110" s="27" t="str">
        <f>"880204"</f>
        <v>880204</v>
      </c>
      <c r="E110" s="27" t="s">
        <v>292</v>
      </c>
      <c r="F110" s="27" t="s">
        <v>293</v>
      </c>
    </row>
    <row r="111" ht="13.5" spans="1:6">
      <c r="A111" s="29"/>
      <c r="B111" s="29"/>
      <c r="C111" s="29"/>
      <c r="D111" s="27" t="str">
        <f>"880604"</f>
        <v>880604</v>
      </c>
      <c r="E111" s="27" t="s">
        <v>294</v>
      </c>
      <c r="F111" s="27" t="s">
        <v>295</v>
      </c>
    </row>
    <row r="112" ht="13.5" spans="1:6">
      <c r="A112" s="29"/>
      <c r="B112" s="29"/>
      <c r="C112" s="29"/>
      <c r="D112" s="27" t="str">
        <f>"880573"</f>
        <v>880573</v>
      </c>
      <c r="E112" s="27" t="s">
        <v>296</v>
      </c>
      <c r="F112" s="27" t="s">
        <v>297</v>
      </c>
    </row>
    <row r="113" ht="13.5" spans="1:6">
      <c r="A113" s="29"/>
      <c r="B113" s="29"/>
      <c r="C113" s="29"/>
      <c r="D113" s="27" t="str">
        <f>"880922"</f>
        <v>880922</v>
      </c>
      <c r="E113" s="27" t="s">
        <v>298</v>
      </c>
      <c r="F113" s="27" t="s">
        <v>299</v>
      </c>
    </row>
    <row r="114" ht="13.5" spans="1:6">
      <c r="A114" s="29"/>
      <c r="B114" s="29"/>
      <c r="C114" s="29"/>
      <c r="D114" s="27" t="str">
        <f>"880796"</f>
        <v>880796</v>
      </c>
      <c r="E114" s="27" t="s">
        <v>300</v>
      </c>
      <c r="F114" s="27" t="s">
        <v>301</v>
      </c>
    </row>
    <row r="115" ht="13.5" spans="1:6">
      <c r="A115" s="29"/>
      <c r="B115" s="29"/>
      <c r="C115" s="29"/>
      <c r="D115" s="27" t="str">
        <f>"880206"</f>
        <v>880206</v>
      </c>
      <c r="E115" s="27" t="s">
        <v>302</v>
      </c>
      <c r="F115" s="27" t="s">
        <v>303</v>
      </c>
    </row>
    <row r="116" ht="13.5" spans="1:6">
      <c r="A116" s="29"/>
      <c r="B116" s="29"/>
      <c r="C116" s="29"/>
      <c r="D116" s="27" t="str">
        <f>"880214"</f>
        <v>880214</v>
      </c>
      <c r="E116" s="27" t="s">
        <v>304</v>
      </c>
      <c r="F116" s="27" t="s">
        <v>305</v>
      </c>
    </row>
    <row r="117" ht="13.5" spans="1:6">
      <c r="A117" s="29"/>
      <c r="B117" s="29"/>
      <c r="C117" s="29"/>
      <c r="D117" s="27" t="str">
        <f>"880885"</f>
        <v>880885</v>
      </c>
      <c r="E117" s="27" t="s">
        <v>306</v>
      </c>
      <c r="F117" s="27" t="s">
        <v>307</v>
      </c>
    </row>
    <row r="118" ht="13.5" spans="1:6">
      <c r="A118" s="29"/>
      <c r="B118" s="29"/>
      <c r="C118" s="29"/>
      <c r="D118" s="27" t="str">
        <f>"880454"</f>
        <v>880454</v>
      </c>
      <c r="E118" s="27" t="s">
        <v>308</v>
      </c>
      <c r="F118" s="27" t="s">
        <v>309</v>
      </c>
    </row>
    <row r="119" ht="13.5" spans="1:6">
      <c r="A119" s="29"/>
      <c r="B119" s="29"/>
      <c r="C119" s="29"/>
      <c r="D119" s="27" t="str">
        <f>"880706"</f>
        <v>880706</v>
      </c>
      <c r="E119" s="27" t="s">
        <v>310</v>
      </c>
      <c r="F119" s="27" t="s">
        <v>311</v>
      </c>
    </row>
    <row r="120" ht="13.5" spans="1:6">
      <c r="A120" s="29"/>
      <c r="B120" s="29"/>
      <c r="C120" s="29"/>
      <c r="D120" s="27" t="str">
        <f>"880497"</f>
        <v>880497</v>
      </c>
      <c r="E120" s="27" t="s">
        <v>312</v>
      </c>
      <c r="F120" s="27" t="s">
        <v>313</v>
      </c>
    </row>
    <row r="121" ht="16.5" spans="1:6">
      <c r="A121" s="30"/>
      <c r="B121" s="30"/>
      <c r="C121" s="30"/>
      <c r="D121" s="27" t="str">
        <f>"399003"</f>
        <v>399003</v>
      </c>
      <c r="E121" s="27" t="s">
        <v>314</v>
      </c>
      <c r="F121" s="27" t="s">
        <v>315</v>
      </c>
    </row>
    <row r="122" ht="16.5" spans="1:6">
      <c r="A122" s="30"/>
      <c r="B122" s="30"/>
      <c r="C122" s="30"/>
      <c r="D122" s="27" t="str">
        <f>"880453"</f>
        <v>880453</v>
      </c>
      <c r="E122" s="27" t="s">
        <v>316</v>
      </c>
      <c r="F122" s="27" t="s">
        <v>317</v>
      </c>
    </row>
    <row r="123" ht="16.5" spans="1:6">
      <c r="A123" s="30"/>
      <c r="B123" s="30"/>
      <c r="C123" s="30"/>
      <c r="D123" s="27" t="str">
        <f>"000019"</f>
        <v>000019</v>
      </c>
      <c r="E123" s="27" t="s">
        <v>318</v>
      </c>
      <c r="F123" s="27" t="s">
        <v>125</v>
      </c>
    </row>
    <row r="124" ht="16.5" spans="1:6">
      <c r="A124" s="30"/>
      <c r="B124" s="30"/>
      <c r="C124" s="30"/>
      <c r="D124" s="27" t="str">
        <f>"000011"</f>
        <v>000011</v>
      </c>
      <c r="E124" s="27" t="s">
        <v>319</v>
      </c>
      <c r="F124" s="27" t="s">
        <v>125</v>
      </c>
    </row>
    <row r="125" ht="16.5" spans="1:6">
      <c r="A125" s="30"/>
      <c r="B125" s="30"/>
      <c r="C125" s="30"/>
      <c r="D125" s="27" t="str">
        <f>"999998"</f>
        <v>999998</v>
      </c>
      <c r="E125" s="27" t="s">
        <v>21</v>
      </c>
      <c r="F125" s="27" t="s">
        <v>125</v>
      </c>
    </row>
    <row r="126" ht="16.5" spans="1:6">
      <c r="A126" s="30"/>
      <c r="B126" s="30"/>
      <c r="C126" s="30"/>
      <c r="D126" s="27" t="str">
        <f>"399905"</f>
        <v>399905</v>
      </c>
      <c r="E126" s="27" t="s">
        <v>320</v>
      </c>
      <c r="F126" s="27" t="s">
        <v>125</v>
      </c>
    </row>
    <row r="127" ht="16.5" spans="1:6">
      <c r="A127" s="30"/>
      <c r="B127" s="30"/>
      <c r="C127" s="30"/>
      <c r="D127" s="27" t="str">
        <f>"399903"</f>
        <v>399903</v>
      </c>
      <c r="E127" s="27" t="s">
        <v>321</v>
      </c>
      <c r="F127" s="27" t="s">
        <v>125</v>
      </c>
    </row>
    <row r="128" ht="16.5" spans="1:6">
      <c r="A128" s="30"/>
      <c r="B128" s="30"/>
      <c r="C128" s="30"/>
      <c r="D128" s="27" t="str">
        <f>"399391"</f>
        <v>399391</v>
      </c>
      <c r="E128" s="27" t="s">
        <v>322</v>
      </c>
      <c r="F128" s="27" t="s">
        <v>125</v>
      </c>
    </row>
    <row r="129" ht="16.5" spans="1:6">
      <c r="A129" s="30"/>
      <c r="B129" s="30"/>
      <c r="C129" s="30"/>
      <c r="D129" s="27" t="str">
        <f>"399376"</f>
        <v>399376</v>
      </c>
      <c r="E129" s="27" t="s">
        <v>323</v>
      </c>
      <c r="F129" s="27" t="s">
        <v>125</v>
      </c>
    </row>
    <row r="130" ht="16.5" spans="1:6">
      <c r="A130" s="30"/>
      <c r="B130" s="30"/>
      <c r="C130" s="30"/>
      <c r="D130" s="27" t="str">
        <f>"399373"</f>
        <v>399373</v>
      </c>
      <c r="E130" s="27" t="s">
        <v>324</v>
      </c>
      <c r="F130" s="27" t="s">
        <v>125</v>
      </c>
    </row>
    <row r="131" ht="16.5" spans="1:6">
      <c r="A131" s="30"/>
      <c r="B131" s="30"/>
      <c r="C131" s="30"/>
      <c r="D131" s="27" t="str">
        <f>"399371"</f>
        <v>399371</v>
      </c>
      <c r="E131" s="27" t="s">
        <v>325</v>
      </c>
      <c r="F131" s="27" t="s">
        <v>125</v>
      </c>
    </row>
    <row r="132" ht="16.5" spans="1:6">
      <c r="A132" s="30"/>
      <c r="B132" s="30"/>
      <c r="C132" s="30"/>
      <c r="D132" s="27" t="str">
        <f>"399366"</f>
        <v>399366</v>
      </c>
      <c r="E132" s="27" t="s">
        <v>326</v>
      </c>
      <c r="F132" s="27" t="s">
        <v>125</v>
      </c>
    </row>
    <row r="133" ht="16.5" spans="1:6">
      <c r="A133" s="30"/>
      <c r="B133" s="30"/>
      <c r="C133" s="30"/>
      <c r="D133" s="27" t="str">
        <f>"399356"</f>
        <v>399356</v>
      </c>
      <c r="E133" s="27" t="s">
        <v>327</v>
      </c>
      <c r="F133" s="27" t="s">
        <v>125</v>
      </c>
    </row>
    <row r="134" ht="16.5" spans="1:6">
      <c r="A134" s="30"/>
      <c r="B134" s="30"/>
      <c r="C134" s="30"/>
      <c r="D134" s="27" t="str">
        <f>"399355"</f>
        <v>399355</v>
      </c>
      <c r="E134" s="27" t="s">
        <v>328</v>
      </c>
      <c r="F134" s="27" t="s">
        <v>125</v>
      </c>
    </row>
    <row r="135" ht="16.5" spans="1:6">
      <c r="A135" s="30"/>
      <c r="B135" s="30"/>
      <c r="C135" s="30"/>
      <c r="D135" s="27" t="str">
        <f>"399324"</f>
        <v>399324</v>
      </c>
      <c r="E135" s="27" t="s">
        <v>329</v>
      </c>
      <c r="F135" s="27" t="s">
        <v>125</v>
      </c>
    </row>
    <row r="136" ht="16.5" spans="1:6">
      <c r="A136" s="30"/>
      <c r="B136" s="30"/>
      <c r="C136" s="30"/>
      <c r="D136" s="27" t="str">
        <f>"399321"</f>
        <v>399321</v>
      </c>
      <c r="E136" s="27" t="s">
        <v>330</v>
      </c>
      <c r="F136" s="27" t="s">
        <v>125</v>
      </c>
    </row>
    <row r="137" ht="16.5" spans="1:6">
      <c r="A137" s="30"/>
      <c r="B137" s="30"/>
      <c r="C137" s="30"/>
      <c r="D137" s="27" t="str">
        <f>"399320"</f>
        <v>399320</v>
      </c>
      <c r="E137" s="27" t="s">
        <v>331</v>
      </c>
      <c r="F137" s="27" t="s">
        <v>125</v>
      </c>
    </row>
    <row r="138" ht="16.5" spans="1:6">
      <c r="A138" s="30"/>
      <c r="B138" s="30"/>
      <c r="C138" s="30"/>
      <c r="D138" s="27" t="str">
        <f>"399306"</f>
        <v>399306</v>
      </c>
      <c r="E138" s="27" t="s">
        <v>332</v>
      </c>
      <c r="F138" s="27" t="s">
        <v>125</v>
      </c>
    </row>
    <row r="139" ht="16.5" spans="1:6">
      <c r="A139" s="30"/>
      <c r="B139" s="30"/>
      <c r="C139" s="30"/>
      <c r="D139" s="27" t="str">
        <f>"399262"</f>
        <v>399262</v>
      </c>
      <c r="E139" s="27" t="s">
        <v>333</v>
      </c>
      <c r="F139" s="27" t="s">
        <v>125</v>
      </c>
    </row>
    <row r="140" ht="16.5" spans="1:6">
      <c r="A140" s="30"/>
      <c r="B140" s="30"/>
      <c r="C140" s="30"/>
      <c r="D140" s="27" t="str">
        <f>"399018"</f>
        <v>399018</v>
      </c>
      <c r="E140" s="27" t="s">
        <v>334</v>
      </c>
      <c r="F140" s="27" t="s">
        <v>125</v>
      </c>
    </row>
    <row r="141" ht="16.5" spans="1:6">
      <c r="A141" s="30"/>
      <c r="B141" s="30"/>
      <c r="C141" s="30"/>
      <c r="D141" s="27" t="str">
        <f>"880698"</f>
        <v>880698</v>
      </c>
      <c r="E141" s="27" t="s">
        <v>335</v>
      </c>
      <c r="F141" s="27" t="s">
        <v>125</v>
      </c>
    </row>
    <row r="142" ht="16.5" spans="1:6">
      <c r="A142" s="30"/>
      <c r="B142" s="30"/>
      <c r="C142" s="30"/>
      <c r="D142" s="27" t="str">
        <f>"000687"</f>
        <v>000687</v>
      </c>
      <c r="E142" s="27" t="s">
        <v>336</v>
      </c>
      <c r="F142" s="27" t="s">
        <v>125</v>
      </c>
    </row>
    <row r="143" ht="16.5" spans="1:6">
      <c r="A143" s="30"/>
      <c r="B143" s="30"/>
      <c r="C143" s="30"/>
      <c r="D143" s="27" t="str">
        <f>"000159"</f>
        <v>000159</v>
      </c>
      <c r="E143" s="27" t="s">
        <v>337</v>
      </c>
      <c r="F143" s="27" t="s">
        <v>125</v>
      </c>
    </row>
    <row r="144" ht="16.5" spans="1:6">
      <c r="A144" s="30"/>
      <c r="B144" s="30"/>
      <c r="C144" s="30"/>
      <c r="D144" s="27" t="str">
        <f>"000044"</f>
        <v>000044</v>
      </c>
      <c r="E144" s="27" t="s">
        <v>338</v>
      </c>
      <c r="F144" s="27" t="s">
        <v>125</v>
      </c>
    </row>
    <row r="145" ht="16.5" spans="1:6">
      <c r="A145" s="30"/>
      <c r="B145" s="30"/>
      <c r="C145" s="30"/>
      <c r="D145" s="27" t="str">
        <f>"000043"</f>
        <v>000043</v>
      </c>
      <c r="E145" s="27" t="s">
        <v>339</v>
      </c>
      <c r="F145" s="27" t="s">
        <v>125</v>
      </c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2" customWidth="1"/>
    <col min="2" max="2" width="28.75" style="12" customWidth="1"/>
    <col min="3" max="4" width="11.625" style="12" customWidth="1"/>
    <col min="5" max="5" width="8.25" style="12" customWidth="1"/>
    <col min="6" max="7" width="7.75" style="12" customWidth="1"/>
    <col min="8" max="8" width="8.25" style="12" customWidth="1"/>
    <col min="9" max="9" width="10.75" style="12" customWidth="1"/>
    <col min="10" max="10" width="10.25" style="12" customWidth="1"/>
    <col min="11" max="12" width="8" style="12" customWidth="1"/>
    <col min="13" max="15" width="5.375" style="12" customWidth="1"/>
    <col min="16" max="16" width="9.25" style="12" customWidth="1"/>
    <col min="17" max="18" width="5.375" style="12" customWidth="1"/>
    <col min="19" max="16384" width="9" style="12"/>
  </cols>
  <sheetData>
    <row r="1" ht="22.5" spans="1:18">
      <c r="A1" s="1" t="s">
        <v>340</v>
      </c>
      <c r="B1" s="2"/>
      <c r="C1" s="2"/>
      <c r="D1" s="2"/>
      <c r="E1" s="2"/>
      <c r="F1" s="2"/>
      <c r="G1" s="2"/>
      <c r="H1" s="2"/>
      <c r="I1" s="2"/>
      <c r="J1" s="2"/>
      <c r="K1" s="1" t="s">
        <v>341</v>
      </c>
      <c r="L1" s="1"/>
      <c r="M1" s="1"/>
      <c r="N1" s="1"/>
      <c r="O1" s="1"/>
      <c r="P1" s="1"/>
      <c r="Q1" s="1"/>
      <c r="R1" s="1"/>
    </row>
    <row r="2" ht="22.5" spans="1:18">
      <c r="A2" s="3" t="s">
        <v>342</v>
      </c>
      <c r="B2" s="4" t="s">
        <v>343</v>
      </c>
      <c r="C2" s="4" t="s">
        <v>344</v>
      </c>
      <c r="D2" s="4" t="s">
        <v>345</v>
      </c>
      <c r="E2" s="4" t="s">
        <v>346</v>
      </c>
      <c r="F2" s="4" t="s">
        <v>347</v>
      </c>
      <c r="G2" s="4" t="s">
        <v>348</v>
      </c>
      <c r="H2" s="4" t="s">
        <v>349</v>
      </c>
      <c r="I2" s="4" t="s">
        <v>350</v>
      </c>
      <c r="J2" s="4" t="s">
        <v>351</v>
      </c>
      <c r="K2" s="9" t="s">
        <v>352</v>
      </c>
      <c r="L2" s="9" t="s">
        <v>353</v>
      </c>
      <c r="M2" s="9" t="s">
        <v>354</v>
      </c>
      <c r="N2" s="9" t="s">
        <v>355</v>
      </c>
      <c r="O2" s="9" t="s">
        <v>356</v>
      </c>
      <c r="P2" s="9" t="s">
        <v>357</v>
      </c>
      <c r="Q2" s="9" t="s">
        <v>358</v>
      </c>
      <c r="R2" s="9" t="s">
        <v>359</v>
      </c>
    </row>
    <row r="3" ht="16.5" spans="1:18">
      <c r="A3" s="13"/>
      <c r="B3" s="13"/>
      <c r="C3" s="13"/>
      <c r="D3" s="13"/>
      <c r="E3" s="13"/>
      <c r="F3" s="14"/>
      <c r="G3" s="14"/>
      <c r="H3" s="14"/>
      <c r="I3" s="14"/>
      <c r="J3" s="14"/>
      <c r="K3" s="16"/>
      <c r="L3" s="16"/>
      <c r="M3" s="16"/>
      <c r="N3" s="16"/>
      <c r="O3" s="16"/>
      <c r="P3" s="16"/>
      <c r="Q3" s="16"/>
      <c r="R3" s="16"/>
    </row>
    <row r="4" ht="16.5" spans="1:18">
      <c r="A4" s="13"/>
      <c r="B4" s="13"/>
      <c r="C4" s="13"/>
      <c r="D4" s="13"/>
      <c r="E4" s="13"/>
      <c r="F4" s="14"/>
      <c r="G4" s="14"/>
      <c r="H4" s="14"/>
      <c r="I4" s="14"/>
      <c r="J4" s="14"/>
      <c r="K4" s="16"/>
      <c r="L4" s="16"/>
      <c r="M4" s="16"/>
      <c r="N4" s="16"/>
      <c r="O4" s="16"/>
      <c r="P4" s="16"/>
      <c r="Q4" s="16"/>
      <c r="R4" s="16"/>
    </row>
    <row r="5" ht="16.5" spans="1:18">
      <c r="A5" s="13"/>
      <c r="B5" s="13"/>
      <c r="C5" s="13"/>
      <c r="D5" s="13"/>
      <c r="E5" s="13"/>
      <c r="F5" s="14"/>
      <c r="G5" s="14"/>
      <c r="H5" s="14"/>
      <c r="I5" s="14"/>
      <c r="J5" s="14"/>
      <c r="K5" s="16"/>
      <c r="L5" s="16"/>
      <c r="M5" s="16"/>
      <c r="N5" s="16"/>
      <c r="O5" s="16"/>
      <c r="P5" s="16"/>
      <c r="Q5" s="16"/>
      <c r="R5" s="16"/>
    </row>
    <row r="6" ht="16.5" spans="1:18">
      <c r="A6" s="15"/>
      <c r="B6" s="13"/>
      <c r="C6" s="13"/>
      <c r="D6" s="13"/>
      <c r="E6" s="13"/>
      <c r="F6" s="13"/>
      <c r="G6" s="14"/>
      <c r="H6" s="14"/>
      <c r="I6" s="14"/>
      <c r="J6" s="14"/>
      <c r="K6" s="16"/>
      <c r="L6" s="16"/>
      <c r="M6" s="16"/>
      <c r="N6" s="16"/>
      <c r="O6" s="16"/>
      <c r="P6" s="16"/>
      <c r="Q6" s="16"/>
      <c r="R6" s="16"/>
    </row>
    <row r="7" ht="16.5" spans="1:18">
      <c r="A7" s="13"/>
      <c r="B7" s="13"/>
      <c r="C7" s="13"/>
      <c r="D7" s="13"/>
      <c r="E7" s="13"/>
      <c r="F7" s="13"/>
      <c r="G7" s="14"/>
      <c r="H7" s="14"/>
      <c r="I7" s="14"/>
      <c r="J7" s="14"/>
      <c r="K7" s="16"/>
      <c r="L7" s="16"/>
      <c r="M7" s="16"/>
      <c r="N7" s="16"/>
      <c r="O7" s="16"/>
      <c r="P7" s="16"/>
      <c r="Q7" s="16"/>
      <c r="R7" s="16"/>
    </row>
    <row r="8" ht="16.5" spans="1:18">
      <c r="A8" s="13"/>
      <c r="B8" s="13"/>
      <c r="C8" s="13"/>
      <c r="D8" s="13"/>
      <c r="E8" s="13"/>
      <c r="F8" s="13"/>
      <c r="G8" s="14"/>
      <c r="H8" s="14"/>
      <c r="I8" s="14"/>
      <c r="J8" s="14"/>
      <c r="K8" s="16"/>
      <c r="L8" s="16"/>
      <c r="M8" s="16"/>
      <c r="N8" s="16"/>
      <c r="O8" s="16"/>
      <c r="P8" s="16"/>
      <c r="Q8" s="16"/>
      <c r="R8" s="16"/>
    </row>
    <row r="9" ht="16.5" spans="1:18">
      <c r="A9" s="13"/>
      <c r="B9" s="13"/>
      <c r="C9" s="13"/>
      <c r="D9" s="13"/>
      <c r="E9" s="13"/>
      <c r="F9" s="13"/>
      <c r="G9" s="14"/>
      <c r="H9" s="14"/>
      <c r="I9" s="14"/>
      <c r="J9" s="14"/>
      <c r="K9" s="16"/>
      <c r="L9" s="16"/>
      <c r="M9" s="16"/>
      <c r="N9" s="16"/>
      <c r="O9" s="16"/>
      <c r="P9" s="16"/>
      <c r="Q9" s="16"/>
      <c r="R9" s="16"/>
    </row>
    <row r="10" ht="16.5" spans="1:18">
      <c r="A10" s="13"/>
      <c r="B10" s="13"/>
      <c r="C10" s="13"/>
      <c r="D10" s="13"/>
      <c r="E10" s="13"/>
      <c r="F10" s="13"/>
      <c r="G10" s="14"/>
      <c r="H10" s="14"/>
      <c r="I10" s="14"/>
      <c r="J10" s="14"/>
      <c r="K10" s="16"/>
      <c r="L10" s="16"/>
      <c r="M10" s="16"/>
      <c r="N10" s="16"/>
      <c r="O10" s="16"/>
      <c r="P10" s="16"/>
      <c r="Q10" s="16"/>
      <c r="R10" s="16"/>
    </row>
    <row r="11" ht="16.5" spans="1:18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6"/>
      <c r="L11" s="16"/>
      <c r="M11" s="16"/>
      <c r="N11" s="16"/>
      <c r="O11" s="16"/>
      <c r="P11" s="16"/>
      <c r="Q11" s="16"/>
      <c r="R11" s="16"/>
    </row>
    <row r="12" ht="16.5" spans="1:18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6"/>
      <c r="L12" s="16"/>
      <c r="M12" s="16"/>
      <c r="N12" s="16"/>
      <c r="O12" s="16"/>
      <c r="P12" s="16"/>
      <c r="Q12" s="16"/>
      <c r="R12" s="16"/>
    </row>
    <row r="13" ht="16.5" spans="1:18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6"/>
      <c r="L13" s="16"/>
      <c r="M13" s="16"/>
      <c r="N13" s="16"/>
      <c r="O13" s="16"/>
      <c r="P13" s="16"/>
      <c r="Q13" s="16"/>
      <c r="R13" s="16"/>
    </row>
    <row r="14" ht="16.5" spans="1:18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6"/>
      <c r="L14" s="16"/>
      <c r="M14" s="16"/>
      <c r="N14" s="16"/>
      <c r="O14" s="16"/>
      <c r="P14" s="16"/>
      <c r="Q14" s="16"/>
      <c r="R14" s="16"/>
    </row>
    <row r="15" ht="16.5" spans="1:18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6"/>
      <c r="L15" s="16"/>
      <c r="M15" s="16"/>
      <c r="N15" s="16"/>
      <c r="O15" s="16"/>
      <c r="P15" s="16"/>
      <c r="Q15" s="16"/>
      <c r="R15" s="16"/>
    </row>
    <row r="16" ht="16.5" spans="1:18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6"/>
      <c r="L16" s="16"/>
      <c r="M16" s="16"/>
      <c r="N16" s="16"/>
      <c r="O16" s="16"/>
      <c r="P16" s="16"/>
      <c r="Q16" s="16"/>
      <c r="R16" s="16"/>
    </row>
    <row r="17" ht="16.5" spans="1:18">
      <c r="A17" s="13"/>
      <c r="B17" s="13"/>
      <c r="C17" s="13"/>
      <c r="D17" s="13"/>
      <c r="E17" s="13"/>
      <c r="F17" s="13"/>
      <c r="G17" s="14"/>
      <c r="H17" s="14"/>
      <c r="I17" s="14"/>
      <c r="J17" s="14"/>
      <c r="K17" s="16"/>
      <c r="L17" s="16"/>
      <c r="M17" s="16"/>
      <c r="N17" s="16"/>
      <c r="O17" s="16"/>
      <c r="P17" s="16"/>
      <c r="Q17" s="16"/>
      <c r="R17" s="16"/>
    </row>
    <row r="18" ht="16.5" spans="1:18">
      <c r="A18" s="13"/>
      <c r="B18" s="13"/>
      <c r="C18" s="13"/>
      <c r="D18" s="13"/>
      <c r="E18" s="13"/>
      <c r="F18" s="13"/>
      <c r="G18" s="14"/>
      <c r="H18" s="14"/>
      <c r="I18" s="14"/>
      <c r="J18" s="14"/>
      <c r="K18" s="16"/>
      <c r="L18" s="16"/>
      <c r="M18" s="16"/>
      <c r="N18" s="16"/>
      <c r="O18" s="16"/>
      <c r="P18" s="16"/>
      <c r="Q18" s="16"/>
      <c r="R18" s="16"/>
    </row>
    <row r="19" ht="16.5" spans="1:18">
      <c r="A19" s="13"/>
      <c r="B19" s="13"/>
      <c r="C19" s="13"/>
      <c r="D19" s="13"/>
      <c r="E19" s="13"/>
      <c r="F19" s="13"/>
      <c r="G19" s="14"/>
      <c r="H19" s="14"/>
      <c r="I19" s="14"/>
      <c r="J19" s="14"/>
      <c r="K19" s="16"/>
      <c r="L19" s="16"/>
      <c r="M19" s="16"/>
      <c r="N19" s="16"/>
      <c r="O19" s="16"/>
      <c r="P19" s="16"/>
      <c r="Q19" s="16"/>
      <c r="R19" s="16"/>
    </row>
    <row r="20" ht="16.5" spans="1:18">
      <c r="A20" s="13"/>
      <c r="B20" s="13"/>
      <c r="C20" s="13"/>
      <c r="D20" s="13"/>
      <c r="E20" s="13"/>
      <c r="F20" s="13"/>
      <c r="G20" s="14"/>
      <c r="H20" s="14"/>
      <c r="I20" s="14"/>
      <c r="J20" s="14"/>
      <c r="K20" s="16"/>
      <c r="L20" s="16"/>
      <c r="M20" s="16"/>
      <c r="N20" s="16"/>
      <c r="O20" s="16"/>
      <c r="P20" s="16"/>
      <c r="Q20" s="16"/>
      <c r="R20" s="16"/>
    </row>
    <row r="21" ht="16.5" spans="1:18">
      <c r="A21" s="13"/>
      <c r="B21" s="13"/>
      <c r="C21" s="13"/>
      <c r="D21" s="13"/>
      <c r="E21" s="13"/>
      <c r="F21" s="13"/>
      <c r="G21" s="14"/>
      <c r="H21" s="14"/>
      <c r="I21" s="14"/>
      <c r="J21" s="14"/>
      <c r="K21" s="16"/>
      <c r="L21" s="16"/>
      <c r="M21" s="16"/>
      <c r="N21" s="16"/>
      <c r="O21" s="16"/>
      <c r="P21" s="16"/>
      <c r="Q21" s="16"/>
      <c r="R21" s="16"/>
    </row>
    <row r="22" ht="16.5" spans="1:18">
      <c r="A22" s="13"/>
      <c r="B22" s="13"/>
      <c r="C22" s="13"/>
      <c r="D22" s="13"/>
      <c r="E22" s="13"/>
      <c r="F22" s="13"/>
      <c r="G22" s="14"/>
      <c r="H22" s="14"/>
      <c r="I22" s="14"/>
      <c r="J22" s="14"/>
      <c r="K22" s="16"/>
      <c r="L22" s="16"/>
      <c r="M22" s="16"/>
      <c r="N22" s="16"/>
      <c r="O22" s="16"/>
      <c r="P22" s="16"/>
      <c r="Q22" s="16"/>
      <c r="R22" s="16"/>
    </row>
    <row r="23" ht="16.5" spans="1:18">
      <c r="A23" s="13"/>
      <c r="B23" s="13"/>
      <c r="C23" s="13"/>
      <c r="D23" s="13"/>
      <c r="E23" s="13"/>
      <c r="F23" s="13"/>
      <c r="G23" s="14"/>
      <c r="H23" s="14"/>
      <c r="I23" s="14"/>
      <c r="J23" s="14"/>
      <c r="K23" s="16"/>
      <c r="L23" s="16"/>
      <c r="M23" s="16"/>
      <c r="N23" s="16"/>
      <c r="O23" s="16"/>
      <c r="P23" s="16"/>
      <c r="Q23" s="16"/>
      <c r="R23" s="16"/>
    </row>
    <row r="24" ht="16.5" spans="1:18">
      <c r="A24" s="13"/>
      <c r="B24" s="13"/>
      <c r="C24" s="13"/>
      <c r="D24" s="13"/>
      <c r="E24" s="13"/>
      <c r="F24" s="13"/>
      <c r="G24" s="14"/>
      <c r="H24" s="14"/>
      <c r="I24" s="14"/>
      <c r="J24" s="14"/>
      <c r="K24" s="16"/>
      <c r="L24" s="16"/>
      <c r="M24" s="16"/>
      <c r="N24" s="16"/>
      <c r="O24" s="16"/>
      <c r="P24" s="16"/>
      <c r="Q24" s="16"/>
      <c r="R24" s="16"/>
    </row>
    <row r="25" ht="16.5" spans="1:18">
      <c r="A25" s="13"/>
      <c r="B25" s="13"/>
      <c r="C25" s="13"/>
      <c r="D25" s="13"/>
      <c r="E25" s="13"/>
      <c r="F25" s="13"/>
      <c r="G25" s="14"/>
      <c r="H25" s="14"/>
      <c r="I25" s="14"/>
      <c r="J25" s="14"/>
      <c r="K25" s="16"/>
      <c r="L25" s="16"/>
      <c r="M25" s="16"/>
      <c r="N25" s="16"/>
      <c r="O25" s="16"/>
      <c r="P25" s="16"/>
      <c r="Q25" s="16"/>
      <c r="R25" s="16"/>
    </row>
    <row r="26" ht="16.5" spans="1:18">
      <c r="A26" s="13"/>
      <c r="B26" s="13"/>
      <c r="C26" s="13"/>
      <c r="D26" s="13"/>
      <c r="E26" s="13"/>
      <c r="F26" s="13"/>
      <c r="G26" s="14"/>
      <c r="H26" s="14"/>
      <c r="I26" s="14"/>
      <c r="J26" s="14"/>
      <c r="K26" s="16"/>
      <c r="L26" s="16"/>
      <c r="M26" s="16"/>
      <c r="N26" s="16"/>
      <c r="O26" s="16"/>
      <c r="P26" s="16"/>
      <c r="Q26" s="16"/>
      <c r="R26" s="16"/>
    </row>
    <row r="27" ht="16.5" spans="1:18">
      <c r="A27" s="13"/>
      <c r="B27" s="13"/>
      <c r="C27" s="13"/>
      <c r="D27" s="13"/>
      <c r="E27" s="13"/>
      <c r="F27" s="13"/>
      <c r="G27" s="14"/>
      <c r="H27" s="14"/>
      <c r="I27" s="14"/>
      <c r="J27" s="14"/>
      <c r="K27" s="16"/>
      <c r="L27" s="16"/>
      <c r="M27" s="16"/>
      <c r="N27" s="16"/>
      <c r="O27" s="16"/>
      <c r="P27" s="16"/>
      <c r="Q27" s="16"/>
      <c r="R27" s="16"/>
    </row>
    <row r="28" ht="16.5" spans="1:18">
      <c r="A28" s="13"/>
      <c r="B28" s="13"/>
      <c r="C28" s="13"/>
      <c r="D28" s="13"/>
      <c r="E28" s="13"/>
      <c r="F28" s="13"/>
      <c r="G28" s="14"/>
      <c r="H28" s="14"/>
      <c r="I28" s="14"/>
      <c r="J28" s="14"/>
      <c r="K28" s="16"/>
      <c r="L28" s="16"/>
      <c r="M28" s="16"/>
      <c r="N28" s="16"/>
      <c r="O28" s="16"/>
      <c r="P28" s="16"/>
      <c r="Q28" s="16"/>
      <c r="R28" s="16"/>
    </row>
    <row r="29" ht="16.5" spans="1:18">
      <c r="A29" s="13"/>
      <c r="B29" s="13"/>
      <c r="C29" s="13"/>
      <c r="D29" s="13"/>
      <c r="E29" s="13"/>
      <c r="F29" s="13"/>
      <c r="G29" s="14"/>
      <c r="H29" s="14"/>
      <c r="I29" s="14"/>
      <c r="J29" s="14"/>
      <c r="K29" s="16"/>
      <c r="L29" s="16"/>
      <c r="M29" s="16"/>
      <c r="N29" s="16"/>
      <c r="O29" s="16"/>
      <c r="P29" s="16"/>
      <c r="Q29" s="16"/>
      <c r="R29" s="16"/>
    </row>
    <row r="30" ht="16.5" spans="1:18">
      <c r="A30" s="13"/>
      <c r="B30" s="13"/>
      <c r="C30" s="13"/>
      <c r="D30" s="13"/>
      <c r="E30" s="13"/>
      <c r="F30" s="13"/>
      <c r="G30" s="14"/>
      <c r="H30" s="14"/>
      <c r="I30" s="14"/>
      <c r="J30" s="14"/>
      <c r="K30" s="16"/>
      <c r="L30" s="16"/>
      <c r="M30" s="16"/>
      <c r="N30" s="16"/>
      <c r="O30" s="16"/>
      <c r="P30" s="16"/>
      <c r="Q30" s="16"/>
      <c r="R30" s="16"/>
    </row>
    <row r="31" ht="16.5" spans="1:18">
      <c r="A31" s="13"/>
      <c r="B31" s="13"/>
      <c r="C31" s="13"/>
      <c r="D31" s="13"/>
      <c r="E31" s="13"/>
      <c r="F31" s="13"/>
      <c r="G31" s="14"/>
      <c r="H31" s="14"/>
      <c r="I31" s="14"/>
      <c r="J31" s="14"/>
      <c r="K31" s="16"/>
      <c r="L31" s="16"/>
      <c r="M31" s="16"/>
      <c r="N31" s="16"/>
      <c r="O31" s="16"/>
      <c r="P31" s="16"/>
      <c r="Q31" s="16"/>
      <c r="R31" s="16"/>
    </row>
    <row r="32" ht="16.5" spans="1:18">
      <c r="A32" s="13"/>
      <c r="B32" s="13"/>
      <c r="C32" s="13"/>
      <c r="D32" s="13"/>
      <c r="E32" s="13"/>
      <c r="F32" s="13"/>
      <c r="G32" s="14"/>
      <c r="H32" s="14"/>
      <c r="I32" s="14"/>
      <c r="J32" s="14"/>
      <c r="K32" s="16"/>
      <c r="L32" s="16"/>
      <c r="M32" s="16"/>
      <c r="N32" s="16"/>
      <c r="O32" s="16"/>
      <c r="P32" s="16"/>
      <c r="Q32" s="16"/>
      <c r="R32" s="16"/>
    </row>
    <row r="33" ht="16.5" spans="1:18">
      <c r="A33" s="13"/>
      <c r="B33" s="13"/>
      <c r="C33" s="13"/>
      <c r="D33" s="13"/>
      <c r="E33" s="13"/>
      <c r="F33" s="13"/>
      <c r="G33" s="14"/>
      <c r="H33" s="14"/>
      <c r="I33" s="14"/>
      <c r="J33" s="14"/>
      <c r="K33" s="16"/>
      <c r="L33" s="16"/>
      <c r="M33" s="16"/>
      <c r="N33" s="16"/>
      <c r="O33" s="16"/>
      <c r="P33" s="16"/>
      <c r="Q33" s="16"/>
      <c r="R33" s="16"/>
    </row>
    <row r="34" ht="16.5" spans="1:18">
      <c r="A34" s="13"/>
      <c r="B34" s="13"/>
      <c r="C34" s="13"/>
      <c r="D34" s="13"/>
      <c r="E34" s="13"/>
      <c r="F34" s="13"/>
      <c r="G34" s="14"/>
      <c r="H34" s="14"/>
      <c r="I34" s="14"/>
      <c r="J34" s="14"/>
      <c r="K34" s="16"/>
      <c r="L34" s="16"/>
      <c r="M34" s="16"/>
      <c r="N34" s="16"/>
      <c r="O34" s="16"/>
      <c r="P34" s="16"/>
      <c r="Q34" s="16"/>
      <c r="R34" s="16"/>
    </row>
    <row r="35" ht="16.5" spans="1:18">
      <c r="A35" s="13"/>
      <c r="B35" s="13"/>
      <c r="C35" s="13"/>
      <c r="D35" s="13"/>
      <c r="E35" s="13"/>
      <c r="F35" s="13"/>
      <c r="G35" s="14"/>
      <c r="H35" s="14"/>
      <c r="I35" s="14"/>
      <c r="J35" s="14"/>
      <c r="K35" s="16"/>
      <c r="L35" s="16"/>
      <c r="M35" s="16"/>
      <c r="N35" s="16"/>
      <c r="O35" s="16"/>
      <c r="P35" s="16"/>
      <c r="Q35" s="16"/>
      <c r="R35" s="16"/>
    </row>
    <row r="36" ht="16.5" spans="1:18">
      <c r="A36" s="13"/>
      <c r="B36" s="13"/>
      <c r="C36" s="13"/>
      <c r="D36" s="13"/>
      <c r="E36" s="13"/>
      <c r="F36" s="13"/>
      <c r="G36" s="14"/>
      <c r="H36" s="14"/>
      <c r="I36" s="14"/>
      <c r="J36" s="14"/>
      <c r="K36" s="16"/>
      <c r="L36" s="16"/>
      <c r="M36" s="16"/>
      <c r="N36" s="16"/>
      <c r="O36" s="16"/>
      <c r="P36" s="16"/>
      <c r="Q36" s="16"/>
      <c r="R36" s="16"/>
    </row>
    <row r="37" ht="16.5" spans="1:18">
      <c r="A37" s="13"/>
      <c r="B37" s="13"/>
      <c r="C37" s="13"/>
      <c r="D37" s="13"/>
      <c r="E37" s="13"/>
      <c r="F37" s="13"/>
      <c r="G37" s="14"/>
      <c r="H37" s="14"/>
      <c r="I37" s="14"/>
      <c r="J37" s="14"/>
      <c r="K37" s="16"/>
      <c r="L37" s="16"/>
      <c r="M37" s="16"/>
      <c r="N37" s="16"/>
      <c r="O37" s="16"/>
      <c r="P37" s="16"/>
      <c r="Q37" s="16"/>
      <c r="R37" s="16"/>
    </row>
    <row r="38" ht="16.5" spans="1:18">
      <c r="A38" s="13"/>
      <c r="B38" s="13"/>
      <c r="C38" s="13"/>
      <c r="D38" s="13"/>
      <c r="E38" s="13"/>
      <c r="F38" s="13"/>
      <c r="G38" s="14"/>
      <c r="H38" s="14"/>
      <c r="I38" s="14"/>
      <c r="J38" s="14"/>
      <c r="K38" s="16"/>
      <c r="L38" s="16"/>
      <c r="M38" s="16"/>
      <c r="N38" s="16"/>
      <c r="O38" s="16"/>
      <c r="P38" s="16"/>
      <c r="Q38" s="16"/>
      <c r="R38" s="16"/>
    </row>
    <row r="39" ht="16.5" spans="1:18">
      <c r="A39" s="13"/>
      <c r="B39" s="13"/>
      <c r="C39" s="13"/>
      <c r="D39" s="13"/>
      <c r="E39" s="13"/>
      <c r="F39" s="13"/>
      <c r="G39" s="14"/>
      <c r="H39" s="14"/>
      <c r="I39" s="14"/>
      <c r="J39" s="14"/>
      <c r="K39" s="16"/>
      <c r="L39" s="16"/>
      <c r="M39" s="16"/>
      <c r="N39" s="16"/>
      <c r="O39" s="16"/>
      <c r="P39" s="16"/>
      <c r="Q39" s="16"/>
      <c r="R39" s="16"/>
    </row>
    <row r="40" ht="16.5" spans="1:18">
      <c r="A40" s="13"/>
      <c r="B40" s="13"/>
      <c r="C40" s="13"/>
      <c r="D40" s="13"/>
      <c r="E40" s="13"/>
      <c r="F40" s="13"/>
      <c r="G40" s="14"/>
      <c r="H40" s="14"/>
      <c r="I40" s="14"/>
      <c r="J40" s="14"/>
      <c r="K40" s="16"/>
      <c r="L40" s="16"/>
      <c r="M40" s="16"/>
      <c r="N40" s="16"/>
      <c r="O40" s="16"/>
      <c r="P40" s="16"/>
      <c r="Q40" s="16"/>
      <c r="R40" s="16"/>
    </row>
    <row r="41" ht="16.5" spans="1:18">
      <c r="A41" s="13"/>
      <c r="B41" s="13"/>
      <c r="C41" s="13"/>
      <c r="D41" s="13"/>
      <c r="E41" s="13"/>
      <c r="F41" s="13"/>
      <c r="G41" s="14"/>
      <c r="H41" s="14"/>
      <c r="I41" s="14"/>
      <c r="J41" s="14"/>
      <c r="K41" s="16"/>
      <c r="L41" s="16"/>
      <c r="M41" s="16"/>
      <c r="N41" s="16"/>
      <c r="O41" s="16"/>
      <c r="P41" s="16"/>
      <c r="Q41" s="16"/>
      <c r="R41" s="16"/>
    </row>
    <row r="42" ht="16.5" spans="1:18">
      <c r="A42" s="13"/>
      <c r="B42" s="13"/>
      <c r="C42" s="13"/>
      <c r="D42" s="13"/>
      <c r="E42" s="13"/>
      <c r="F42" s="13"/>
      <c r="G42" s="14"/>
      <c r="H42" s="14"/>
      <c r="I42" s="14"/>
      <c r="J42" s="14"/>
      <c r="K42" s="16"/>
      <c r="L42" s="16"/>
      <c r="M42" s="16"/>
      <c r="N42" s="16"/>
      <c r="O42" s="16"/>
      <c r="P42" s="16"/>
      <c r="Q42" s="16"/>
      <c r="R42" s="16"/>
    </row>
    <row r="43" ht="16.5" spans="1:18">
      <c r="A43" s="13"/>
      <c r="B43" s="13"/>
      <c r="C43" s="13"/>
      <c r="D43" s="13"/>
      <c r="E43" s="13"/>
      <c r="F43" s="13"/>
      <c r="G43" s="14"/>
      <c r="H43" s="14"/>
      <c r="I43" s="14"/>
      <c r="J43" s="14"/>
      <c r="K43" s="16"/>
      <c r="L43" s="16"/>
      <c r="M43" s="16"/>
      <c r="N43" s="16"/>
      <c r="O43" s="16"/>
      <c r="P43" s="16"/>
      <c r="Q43" s="16"/>
      <c r="R43" s="16"/>
    </row>
    <row r="44" ht="16.5" spans="1:18">
      <c r="A44" s="13"/>
      <c r="B44" s="13"/>
      <c r="C44" s="13"/>
      <c r="D44" s="13"/>
      <c r="E44" s="13"/>
      <c r="F44" s="13"/>
      <c r="G44" s="14"/>
      <c r="H44" s="14"/>
      <c r="I44" s="14"/>
      <c r="J44" s="14"/>
      <c r="K44" s="16"/>
      <c r="L44" s="16"/>
      <c r="M44" s="16"/>
      <c r="N44" s="16"/>
      <c r="O44" s="16"/>
      <c r="P44" s="16"/>
      <c r="Q44" s="16"/>
      <c r="R44" s="16"/>
    </row>
    <row r="45" ht="16.5" spans="1:18">
      <c r="A45" s="13"/>
      <c r="B45" s="13"/>
      <c r="C45" s="13"/>
      <c r="D45" s="13"/>
      <c r="E45" s="13"/>
      <c r="F45" s="13"/>
      <c r="G45" s="14"/>
      <c r="H45" s="14"/>
      <c r="I45" s="14"/>
      <c r="J45" s="14"/>
      <c r="K45" s="16"/>
      <c r="L45" s="16"/>
      <c r="M45" s="16"/>
      <c r="N45" s="16"/>
      <c r="O45" s="16"/>
      <c r="P45" s="16"/>
      <c r="Q45" s="16"/>
      <c r="R45" s="16"/>
    </row>
    <row r="46" ht="16.5" spans="1:18">
      <c r="A46" s="13"/>
      <c r="B46" s="13"/>
      <c r="C46" s="13"/>
      <c r="D46" s="13"/>
      <c r="E46" s="13"/>
      <c r="F46" s="13"/>
      <c r="G46" s="14"/>
      <c r="H46" s="14"/>
      <c r="I46" s="14"/>
      <c r="J46" s="14"/>
      <c r="K46" s="16"/>
      <c r="L46" s="16"/>
      <c r="M46" s="16"/>
      <c r="N46" s="16"/>
      <c r="O46" s="16"/>
      <c r="P46" s="16"/>
      <c r="Q46" s="16"/>
      <c r="R46" s="16"/>
    </row>
    <row r="47" ht="16.5" spans="1:18">
      <c r="A47" s="13"/>
      <c r="B47" s="13"/>
      <c r="C47" s="13"/>
      <c r="D47" s="13"/>
      <c r="E47" s="13"/>
      <c r="F47" s="13"/>
      <c r="G47" s="14"/>
      <c r="H47" s="14"/>
      <c r="I47" s="14"/>
      <c r="J47" s="14"/>
      <c r="K47" s="16"/>
      <c r="L47" s="16"/>
      <c r="M47" s="16"/>
      <c r="N47" s="16"/>
      <c r="O47" s="16"/>
      <c r="P47" s="16"/>
      <c r="Q47" s="16"/>
      <c r="R47" s="16"/>
    </row>
    <row r="48" ht="16.5" spans="1:18">
      <c r="A48" s="13"/>
      <c r="B48" s="13"/>
      <c r="C48" s="13"/>
      <c r="D48" s="13"/>
      <c r="E48" s="13"/>
      <c r="F48" s="13"/>
      <c r="G48" s="14"/>
      <c r="H48" s="14"/>
      <c r="I48" s="14"/>
      <c r="J48" s="14"/>
      <c r="K48" s="16"/>
      <c r="L48" s="16"/>
      <c r="M48" s="16"/>
      <c r="N48" s="16"/>
      <c r="O48" s="16"/>
      <c r="P48" s="16"/>
      <c r="Q48" s="16"/>
      <c r="R48" s="16"/>
    </row>
    <row r="49" ht="16.5" spans="1:18">
      <c r="A49" s="13"/>
      <c r="B49" s="13"/>
      <c r="C49" s="13"/>
      <c r="D49" s="13"/>
      <c r="E49" s="13"/>
      <c r="F49" s="13"/>
      <c r="G49" s="14"/>
      <c r="H49" s="14"/>
      <c r="I49" s="14"/>
      <c r="J49" s="14"/>
      <c r="K49" s="16"/>
      <c r="L49" s="16"/>
      <c r="M49" s="16"/>
      <c r="N49" s="16"/>
      <c r="O49" s="16"/>
      <c r="P49" s="16"/>
      <c r="Q49" s="16"/>
      <c r="R49" s="16"/>
    </row>
    <row r="50" ht="16.5" spans="1:18">
      <c r="A50" s="13"/>
      <c r="B50" s="13"/>
      <c r="C50" s="13"/>
      <c r="D50" s="13"/>
      <c r="E50" s="13"/>
      <c r="F50" s="13"/>
      <c r="G50" s="14"/>
      <c r="H50" s="14"/>
      <c r="I50" s="14"/>
      <c r="J50" s="14"/>
      <c r="K50" s="16"/>
      <c r="L50" s="16"/>
      <c r="M50" s="16"/>
      <c r="N50" s="16"/>
      <c r="O50" s="16"/>
      <c r="P50" s="16"/>
      <c r="Q50" s="16"/>
      <c r="R50" s="16"/>
    </row>
    <row r="51" ht="16.5" spans="1:18">
      <c r="A51" s="13"/>
      <c r="B51" s="13"/>
      <c r="C51" s="13"/>
      <c r="D51" s="13"/>
      <c r="E51" s="13"/>
      <c r="F51" s="13"/>
      <c r="G51" s="14"/>
      <c r="H51" s="14"/>
      <c r="I51" s="14"/>
      <c r="J51" s="14"/>
      <c r="K51" s="16"/>
      <c r="L51" s="16"/>
      <c r="M51" s="16"/>
      <c r="N51" s="16"/>
      <c r="O51" s="16"/>
      <c r="P51" s="16"/>
      <c r="Q51" s="16"/>
      <c r="R51" s="16"/>
    </row>
    <row r="52" ht="16.5" spans="1:18">
      <c r="A52" s="13"/>
      <c r="B52" s="13"/>
      <c r="C52" s="13"/>
      <c r="D52" s="13"/>
      <c r="E52" s="13"/>
      <c r="F52" s="13"/>
      <c r="G52" s="14"/>
      <c r="H52" s="14"/>
      <c r="I52" s="14"/>
      <c r="J52" s="14"/>
      <c r="K52" s="16"/>
      <c r="L52" s="16"/>
      <c r="M52" s="16"/>
      <c r="N52" s="16"/>
      <c r="O52" s="16"/>
      <c r="P52" s="16"/>
      <c r="Q52" s="16"/>
      <c r="R52" s="16"/>
    </row>
    <row r="53" ht="16.5" spans="1:18">
      <c r="A53" s="13"/>
      <c r="B53" s="13"/>
      <c r="C53" s="13"/>
      <c r="D53" s="13"/>
      <c r="E53" s="13"/>
      <c r="F53" s="13"/>
      <c r="G53" s="14"/>
      <c r="H53" s="14"/>
      <c r="I53" s="14"/>
      <c r="J53" s="14"/>
      <c r="K53" s="16"/>
      <c r="L53" s="16"/>
      <c r="M53" s="16"/>
      <c r="N53" s="16"/>
      <c r="O53" s="16"/>
      <c r="P53" s="16"/>
      <c r="Q53" s="16"/>
      <c r="R53" s="16"/>
    </row>
    <row r="54" ht="16.5" spans="1:18">
      <c r="A54" s="13"/>
      <c r="B54" s="13"/>
      <c r="C54" s="13"/>
      <c r="D54" s="13"/>
      <c r="E54" s="13"/>
      <c r="F54" s="13"/>
      <c r="G54" s="14"/>
      <c r="H54" s="14"/>
      <c r="I54" s="14"/>
      <c r="J54" s="14"/>
      <c r="K54" s="16"/>
      <c r="L54" s="16"/>
      <c r="M54" s="16"/>
      <c r="N54" s="16"/>
      <c r="O54" s="16"/>
      <c r="P54" s="16"/>
      <c r="Q54" s="16"/>
      <c r="R54" s="16"/>
    </row>
    <row r="55" ht="16.5" spans="1:18">
      <c r="A55" s="13"/>
      <c r="B55" s="13"/>
      <c r="C55" s="13"/>
      <c r="D55" s="13"/>
      <c r="E55" s="13"/>
      <c r="F55" s="13"/>
      <c r="G55" s="14"/>
      <c r="H55" s="14"/>
      <c r="I55" s="14"/>
      <c r="J55" s="14"/>
      <c r="K55" s="16"/>
      <c r="L55" s="16"/>
      <c r="M55" s="16"/>
      <c r="N55" s="16"/>
      <c r="O55" s="16"/>
      <c r="P55" s="16"/>
      <c r="Q55" s="16"/>
      <c r="R55" s="16"/>
    </row>
    <row r="56" ht="16.5" spans="1:18">
      <c r="A56" s="13"/>
      <c r="B56" s="13"/>
      <c r="C56" s="13"/>
      <c r="D56" s="13"/>
      <c r="E56" s="13"/>
      <c r="F56" s="13"/>
      <c r="G56" s="14"/>
      <c r="H56" s="14"/>
      <c r="I56" s="14"/>
      <c r="J56" s="14"/>
      <c r="K56" s="16"/>
      <c r="L56" s="16"/>
      <c r="M56" s="16"/>
      <c r="N56" s="16"/>
      <c r="O56" s="16"/>
      <c r="P56" s="16"/>
      <c r="Q56" s="16"/>
      <c r="R56" s="16"/>
    </row>
    <row r="57" ht="16.5" spans="1:18">
      <c r="A57" s="13"/>
      <c r="B57" s="13"/>
      <c r="C57" s="13"/>
      <c r="D57" s="13"/>
      <c r="E57" s="13"/>
      <c r="F57" s="13"/>
      <c r="G57" s="14"/>
      <c r="H57" s="14"/>
      <c r="I57" s="14"/>
      <c r="J57" s="14"/>
      <c r="K57" s="16"/>
      <c r="L57" s="16"/>
      <c r="M57" s="16"/>
      <c r="N57" s="16"/>
      <c r="O57" s="16"/>
      <c r="P57" s="16"/>
      <c r="Q57" s="16"/>
      <c r="R57" s="16"/>
    </row>
    <row r="58" ht="16.5" spans="1:18">
      <c r="A58" s="13"/>
      <c r="B58" s="13"/>
      <c r="C58" s="13"/>
      <c r="D58" s="13"/>
      <c r="E58" s="13"/>
      <c r="F58" s="13"/>
      <c r="G58" s="14"/>
      <c r="H58" s="14"/>
      <c r="I58" s="14"/>
      <c r="J58" s="14"/>
      <c r="K58" s="16"/>
      <c r="L58" s="16"/>
      <c r="M58" s="16"/>
      <c r="N58" s="16"/>
      <c r="O58" s="16"/>
      <c r="P58" s="16"/>
      <c r="Q58" s="16"/>
      <c r="R58" s="16"/>
    </row>
    <row r="59" ht="16.5" spans="1:18">
      <c r="A59" s="13"/>
      <c r="B59" s="13"/>
      <c r="C59" s="13"/>
      <c r="D59" s="13"/>
      <c r="E59" s="13"/>
      <c r="F59" s="13"/>
      <c r="G59" s="14"/>
      <c r="H59" s="14"/>
      <c r="I59" s="14"/>
      <c r="J59" s="14"/>
      <c r="K59" s="16"/>
      <c r="L59" s="16"/>
      <c r="M59" s="16"/>
      <c r="N59" s="16"/>
      <c r="O59" s="16"/>
      <c r="P59" s="16"/>
      <c r="Q59" s="16"/>
      <c r="R59" s="16"/>
    </row>
    <row r="60" ht="16.5" spans="1:18">
      <c r="A60" s="13"/>
      <c r="B60" s="13"/>
      <c r="C60" s="13"/>
      <c r="D60" s="13"/>
      <c r="E60" s="13"/>
      <c r="F60" s="13"/>
      <c r="G60" s="14"/>
      <c r="H60" s="14"/>
      <c r="I60" s="14"/>
      <c r="J60" s="14"/>
      <c r="K60" s="16"/>
      <c r="L60" s="16"/>
      <c r="M60" s="16"/>
      <c r="N60" s="16"/>
      <c r="O60" s="16"/>
      <c r="P60" s="16"/>
      <c r="Q60" s="16"/>
      <c r="R60" s="16"/>
    </row>
    <row r="61" ht="16.5" spans="1:18">
      <c r="A61" s="13"/>
      <c r="B61" s="13"/>
      <c r="C61" s="13"/>
      <c r="D61" s="13"/>
      <c r="E61" s="13"/>
      <c r="F61" s="13"/>
      <c r="G61" s="14"/>
      <c r="H61" s="14"/>
      <c r="I61" s="14"/>
      <c r="J61" s="14"/>
      <c r="K61" s="16"/>
      <c r="L61" s="16"/>
      <c r="M61" s="16"/>
      <c r="N61" s="16"/>
      <c r="O61" s="16"/>
      <c r="P61" s="16"/>
      <c r="Q61" s="16"/>
      <c r="R61" s="16"/>
    </row>
    <row r="62" ht="16.5" spans="1:18">
      <c r="A62" s="13"/>
      <c r="B62" s="13"/>
      <c r="C62" s="13"/>
      <c r="D62" s="13"/>
      <c r="E62" s="13"/>
      <c r="F62" s="13"/>
      <c r="G62" s="14"/>
      <c r="H62" s="14"/>
      <c r="I62" s="14"/>
      <c r="J62" s="14"/>
      <c r="K62" s="16"/>
      <c r="L62" s="16"/>
      <c r="M62" s="16"/>
      <c r="N62" s="16"/>
      <c r="O62" s="16"/>
      <c r="P62" s="16"/>
      <c r="Q62" s="16"/>
      <c r="R62" s="16"/>
    </row>
    <row r="63" ht="16.5" spans="1:18">
      <c r="A63" s="13"/>
      <c r="B63" s="13"/>
      <c r="C63" s="13"/>
      <c r="D63" s="13"/>
      <c r="E63" s="13"/>
      <c r="F63" s="13"/>
      <c r="G63" s="14"/>
      <c r="H63" s="14"/>
      <c r="I63" s="14"/>
      <c r="J63" s="14"/>
      <c r="K63" s="16"/>
      <c r="L63" s="16"/>
      <c r="M63" s="16"/>
      <c r="N63" s="16"/>
      <c r="O63" s="16"/>
      <c r="P63" s="16"/>
      <c r="Q63" s="16"/>
      <c r="R63" s="16"/>
    </row>
    <row r="64" ht="16.5" spans="1:18">
      <c r="A64" s="13"/>
      <c r="B64" s="13"/>
      <c r="C64" s="13"/>
      <c r="D64" s="13"/>
      <c r="E64" s="13"/>
      <c r="F64" s="13"/>
      <c r="G64" s="14"/>
      <c r="H64" s="14"/>
      <c r="I64" s="14"/>
      <c r="J64" s="14"/>
      <c r="K64" s="16"/>
      <c r="L64" s="16"/>
      <c r="M64" s="16"/>
      <c r="N64" s="16"/>
      <c r="O64" s="16"/>
      <c r="P64" s="16"/>
      <c r="Q64" s="16"/>
      <c r="R64" s="16"/>
    </row>
    <row r="65" ht="16.5" spans="1:18">
      <c r="A65" s="13"/>
      <c r="B65" s="13"/>
      <c r="C65" s="13"/>
      <c r="D65" s="13"/>
      <c r="E65" s="13"/>
      <c r="F65" s="13"/>
      <c r="G65" s="14"/>
      <c r="H65" s="14"/>
      <c r="I65" s="14"/>
      <c r="J65" s="14"/>
      <c r="K65" s="16"/>
      <c r="L65" s="16"/>
      <c r="M65" s="16"/>
      <c r="N65" s="16"/>
      <c r="O65" s="16"/>
      <c r="P65" s="16"/>
      <c r="Q65" s="16"/>
      <c r="R65" s="16"/>
    </row>
    <row r="66" ht="16.5" spans="1:18">
      <c r="A66" s="13"/>
      <c r="B66" s="13"/>
      <c r="C66" s="13"/>
      <c r="D66" s="13"/>
      <c r="E66" s="13"/>
      <c r="F66" s="13"/>
      <c r="G66" s="14"/>
      <c r="H66" s="14"/>
      <c r="I66" s="14"/>
      <c r="J66" s="14"/>
      <c r="K66" s="16"/>
      <c r="L66" s="16"/>
      <c r="M66" s="16"/>
      <c r="N66" s="16"/>
      <c r="O66" s="16"/>
      <c r="P66" s="16"/>
      <c r="Q66" s="16"/>
      <c r="R66" s="16"/>
    </row>
    <row r="67" ht="16.5" spans="1:18">
      <c r="A67" s="13"/>
      <c r="B67" s="13"/>
      <c r="C67" s="13"/>
      <c r="D67" s="13"/>
      <c r="E67" s="13"/>
      <c r="F67" s="13"/>
      <c r="G67" s="14"/>
      <c r="H67" s="14"/>
      <c r="I67" s="14"/>
      <c r="J67" s="14"/>
      <c r="K67" s="16"/>
      <c r="L67" s="16"/>
      <c r="M67" s="16"/>
      <c r="N67" s="16"/>
      <c r="O67" s="16"/>
      <c r="P67" s="16"/>
      <c r="Q67" s="16"/>
      <c r="R67" s="16"/>
    </row>
    <row r="68" ht="16.5" spans="1:18">
      <c r="A68" s="13"/>
      <c r="B68" s="13"/>
      <c r="C68" s="13"/>
      <c r="D68" s="13"/>
      <c r="E68" s="13"/>
      <c r="F68" s="13"/>
      <c r="G68" s="14"/>
      <c r="H68" s="14"/>
      <c r="I68" s="14"/>
      <c r="J68" s="14"/>
      <c r="K68" s="16"/>
      <c r="L68" s="16"/>
      <c r="M68" s="16"/>
      <c r="N68" s="16"/>
      <c r="O68" s="16"/>
      <c r="P68" s="16"/>
      <c r="Q68" s="16"/>
      <c r="R68" s="16"/>
    </row>
    <row r="69" ht="16.5" spans="1:18">
      <c r="A69" s="13"/>
      <c r="B69" s="13"/>
      <c r="C69" s="13"/>
      <c r="D69" s="13"/>
      <c r="E69" s="13"/>
      <c r="F69" s="13"/>
      <c r="G69" s="14"/>
      <c r="H69" s="14"/>
      <c r="I69" s="14"/>
      <c r="J69" s="14"/>
      <c r="K69" s="16"/>
      <c r="L69" s="16"/>
      <c r="M69" s="16"/>
      <c r="N69" s="16"/>
      <c r="O69" s="16"/>
      <c r="P69" s="16"/>
      <c r="Q69" s="16"/>
      <c r="R69" s="16"/>
    </row>
    <row r="70" ht="16.5" spans="1:18">
      <c r="A70" s="13"/>
      <c r="B70" s="13"/>
      <c r="C70" s="13"/>
      <c r="D70" s="13"/>
      <c r="E70" s="13"/>
      <c r="F70" s="13"/>
      <c r="G70" s="14"/>
      <c r="H70" s="14"/>
      <c r="I70" s="14"/>
      <c r="J70" s="14"/>
      <c r="K70" s="16"/>
      <c r="L70" s="16"/>
      <c r="M70" s="16"/>
      <c r="N70" s="16"/>
      <c r="O70" s="16"/>
      <c r="P70" s="16"/>
      <c r="Q70" s="16"/>
      <c r="R70" s="16"/>
    </row>
    <row r="71" ht="16.5" spans="1:18">
      <c r="A71" s="13"/>
      <c r="B71" s="13"/>
      <c r="C71" s="13"/>
      <c r="D71" s="13"/>
      <c r="E71" s="13"/>
      <c r="F71" s="13"/>
      <c r="G71" s="14"/>
      <c r="H71" s="14"/>
      <c r="I71" s="14"/>
      <c r="J71" s="14"/>
      <c r="K71" s="16"/>
      <c r="L71" s="16"/>
      <c r="M71" s="16"/>
      <c r="N71" s="16"/>
      <c r="O71" s="16"/>
      <c r="P71" s="16"/>
      <c r="Q71" s="16"/>
      <c r="R71" s="16"/>
    </row>
    <row r="72" ht="16.5" spans="1:18">
      <c r="A72" s="13"/>
      <c r="B72" s="13"/>
      <c r="C72" s="13"/>
      <c r="D72" s="13"/>
      <c r="E72" s="13"/>
      <c r="F72" s="13"/>
      <c r="G72" s="14"/>
      <c r="H72" s="14"/>
      <c r="I72" s="14"/>
      <c r="J72" s="14"/>
      <c r="K72" s="16"/>
      <c r="L72" s="16"/>
      <c r="M72" s="16"/>
      <c r="N72" s="16"/>
      <c r="O72" s="16"/>
      <c r="P72" s="16"/>
      <c r="Q72" s="16"/>
      <c r="R72" s="16"/>
    </row>
    <row r="73" ht="16.5" spans="1:18">
      <c r="A73" s="13"/>
      <c r="B73" s="13"/>
      <c r="C73" s="13"/>
      <c r="D73" s="13"/>
      <c r="E73" s="13"/>
      <c r="F73" s="13"/>
      <c r="G73" s="14"/>
      <c r="H73" s="14"/>
      <c r="I73" s="14"/>
      <c r="J73" s="14"/>
      <c r="K73" s="16"/>
      <c r="L73" s="16"/>
      <c r="M73" s="16"/>
      <c r="N73" s="16"/>
      <c r="O73" s="16"/>
      <c r="P73" s="16"/>
      <c r="Q73" s="16"/>
      <c r="R73" s="16"/>
    </row>
    <row r="74" ht="16.5" spans="1:18">
      <c r="A74" s="13"/>
      <c r="B74" s="13"/>
      <c r="C74" s="13"/>
      <c r="D74" s="13"/>
      <c r="E74" s="13"/>
      <c r="F74" s="13"/>
      <c r="G74" s="14"/>
      <c r="H74" s="14"/>
      <c r="I74" s="14"/>
      <c r="J74" s="14"/>
      <c r="K74" s="16"/>
      <c r="L74" s="16"/>
      <c r="M74" s="16"/>
      <c r="N74" s="16"/>
      <c r="O74" s="16"/>
      <c r="P74" s="16"/>
      <c r="Q74" s="16"/>
      <c r="R74" s="16"/>
    </row>
    <row r="75" ht="16.5" spans="1:18">
      <c r="A75" s="13"/>
      <c r="B75" s="13"/>
      <c r="C75" s="13"/>
      <c r="D75" s="13"/>
      <c r="E75" s="13"/>
      <c r="F75" s="13"/>
      <c r="G75" s="14"/>
      <c r="H75" s="14"/>
      <c r="I75" s="14"/>
      <c r="J75" s="14"/>
      <c r="K75" s="16"/>
      <c r="L75" s="16"/>
      <c r="M75" s="16"/>
      <c r="N75" s="16"/>
      <c r="O75" s="16"/>
      <c r="P75" s="16"/>
      <c r="Q75" s="16"/>
      <c r="R75" s="16"/>
    </row>
    <row r="76" ht="16.5" spans="1:18">
      <c r="A76" s="13"/>
      <c r="B76" s="13"/>
      <c r="C76" s="13"/>
      <c r="D76" s="13"/>
      <c r="E76" s="13"/>
      <c r="F76" s="13"/>
      <c r="G76" s="14"/>
      <c r="H76" s="14"/>
      <c r="I76" s="14"/>
      <c r="J76" s="14"/>
      <c r="K76" s="16"/>
      <c r="L76" s="16"/>
      <c r="M76" s="16"/>
      <c r="N76" s="16"/>
      <c r="O76" s="16"/>
      <c r="P76" s="16"/>
      <c r="Q76" s="16"/>
      <c r="R76" s="16"/>
    </row>
    <row r="77" ht="16.5" spans="1:18">
      <c r="A77" s="13"/>
      <c r="B77" s="13"/>
      <c r="C77" s="13"/>
      <c r="D77" s="13"/>
      <c r="E77" s="13"/>
      <c r="F77" s="13"/>
      <c r="G77" s="14"/>
      <c r="H77" s="14"/>
      <c r="I77" s="14"/>
      <c r="J77" s="14"/>
      <c r="K77" s="16"/>
      <c r="L77" s="16"/>
      <c r="M77" s="16"/>
      <c r="N77" s="16"/>
      <c r="O77" s="16"/>
      <c r="P77" s="16"/>
      <c r="Q77" s="16"/>
      <c r="R77" s="16"/>
    </row>
    <row r="78" ht="16.5" spans="1:18">
      <c r="A78" s="13"/>
      <c r="B78" s="13"/>
      <c r="C78" s="13"/>
      <c r="D78" s="13"/>
      <c r="E78" s="13"/>
      <c r="F78" s="13"/>
      <c r="G78" s="14"/>
      <c r="H78" s="14"/>
      <c r="I78" s="14"/>
      <c r="J78" s="14"/>
      <c r="K78" s="16"/>
      <c r="L78" s="16"/>
      <c r="M78" s="16"/>
      <c r="N78" s="16"/>
      <c r="O78" s="16"/>
      <c r="P78" s="16"/>
      <c r="Q78" s="16"/>
      <c r="R78" s="16"/>
    </row>
    <row r="79" ht="16.5" spans="1:18">
      <c r="A79" s="13"/>
      <c r="B79" s="13"/>
      <c r="C79" s="13"/>
      <c r="D79" s="13"/>
      <c r="E79" s="13"/>
      <c r="F79" s="13"/>
      <c r="G79" s="14"/>
      <c r="H79" s="14"/>
      <c r="I79" s="14"/>
      <c r="J79" s="14"/>
      <c r="K79" s="16"/>
      <c r="L79" s="16"/>
      <c r="M79" s="16"/>
      <c r="N79" s="16"/>
      <c r="O79" s="16"/>
      <c r="P79" s="16"/>
      <c r="Q79" s="16"/>
      <c r="R79" s="16"/>
    </row>
    <row r="80" ht="16.5" spans="1:18">
      <c r="A80" s="13"/>
      <c r="B80" s="13"/>
      <c r="C80" s="13"/>
      <c r="D80" s="13"/>
      <c r="E80" s="13"/>
      <c r="F80" s="13"/>
      <c r="G80" s="14"/>
      <c r="H80" s="14"/>
      <c r="I80" s="14"/>
      <c r="J80" s="14"/>
      <c r="K80" s="16"/>
      <c r="L80" s="16"/>
      <c r="M80" s="16"/>
      <c r="N80" s="16"/>
      <c r="O80" s="16"/>
      <c r="P80" s="16"/>
      <c r="Q80" s="16"/>
      <c r="R80" s="16"/>
    </row>
    <row r="81" ht="16.5" spans="1:18">
      <c r="A81" s="13"/>
      <c r="B81" s="13"/>
      <c r="C81" s="13"/>
      <c r="D81" s="13"/>
      <c r="E81" s="13"/>
      <c r="F81" s="13"/>
      <c r="G81" s="14"/>
      <c r="H81" s="14"/>
      <c r="I81" s="14"/>
      <c r="J81" s="14"/>
      <c r="K81" s="16"/>
      <c r="L81" s="16"/>
      <c r="M81" s="16"/>
      <c r="N81" s="16"/>
      <c r="O81" s="16"/>
      <c r="P81" s="16"/>
      <c r="Q81" s="16"/>
      <c r="R81" s="16"/>
    </row>
    <row r="82" ht="16.5" spans="1:18">
      <c r="A82" s="13"/>
      <c r="B82" s="13"/>
      <c r="C82" s="13"/>
      <c r="D82" s="13"/>
      <c r="E82" s="13"/>
      <c r="F82" s="13"/>
      <c r="G82" s="14"/>
      <c r="H82" s="14"/>
      <c r="I82" s="14"/>
      <c r="J82" s="14"/>
      <c r="K82" s="16"/>
      <c r="L82" s="16"/>
      <c r="M82" s="16"/>
      <c r="N82" s="16"/>
      <c r="O82" s="16"/>
      <c r="P82" s="16"/>
      <c r="Q82" s="16"/>
      <c r="R82" s="16"/>
    </row>
    <row r="83" ht="16.5" spans="1:18">
      <c r="A83" s="13"/>
      <c r="B83" s="13"/>
      <c r="C83" s="13"/>
      <c r="D83" s="13"/>
      <c r="E83" s="13"/>
      <c r="F83" s="13"/>
      <c r="G83" s="14"/>
      <c r="H83" s="14"/>
      <c r="I83" s="14"/>
      <c r="J83" s="14"/>
      <c r="K83" s="16"/>
      <c r="L83" s="16"/>
      <c r="M83" s="16"/>
      <c r="N83" s="16"/>
      <c r="O83" s="16"/>
      <c r="P83" s="16"/>
      <c r="Q83" s="16"/>
      <c r="R83" s="16"/>
    </row>
    <row r="84" ht="16.5" spans="1:18">
      <c r="A84" s="13"/>
      <c r="B84" s="13"/>
      <c r="C84" s="13"/>
      <c r="D84" s="13"/>
      <c r="E84" s="13"/>
      <c r="F84" s="13"/>
      <c r="G84" s="14"/>
      <c r="H84" s="14"/>
      <c r="I84" s="14"/>
      <c r="J84" s="14"/>
      <c r="K84" s="16"/>
      <c r="L84" s="16"/>
      <c r="M84" s="16"/>
      <c r="N84" s="16"/>
      <c r="O84" s="16"/>
      <c r="P84" s="16"/>
      <c r="Q84" s="16"/>
      <c r="R84" s="16"/>
    </row>
    <row r="85" ht="16.5" spans="1:18">
      <c r="A85" s="13"/>
      <c r="B85" s="13"/>
      <c r="C85" s="13"/>
      <c r="D85" s="13"/>
      <c r="E85" s="13"/>
      <c r="F85" s="13"/>
      <c r="G85" s="14"/>
      <c r="H85" s="14"/>
      <c r="I85" s="14"/>
      <c r="J85" s="14"/>
      <c r="K85" s="16"/>
      <c r="L85" s="16"/>
      <c r="M85" s="16"/>
      <c r="N85" s="16"/>
      <c r="O85" s="16"/>
      <c r="P85" s="16"/>
      <c r="Q85" s="16"/>
      <c r="R85" s="16"/>
    </row>
    <row r="86" ht="16.5" spans="1:18">
      <c r="A86" s="13"/>
      <c r="B86" s="13"/>
      <c r="C86" s="13"/>
      <c r="D86" s="13"/>
      <c r="E86" s="13"/>
      <c r="F86" s="13"/>
      <c r="G86" s="14"/>
      <c r="H86" s="14"/>
      <c r="I86" s="14"/>
      <c r="J86" s="14"/>
      <c r="K86" s="16"/>
      <c r="L86" s="16"/>
      <c r="M86" s="16"/>
      <c r="N86" s="16"/>
      <c r="O86" s="16"/>
      <c r="P86" s="16"/>
      <c r="Q86" s="16"/>
      <c r="R86" s="16"/>
    </row>
    <row r="87" ht="16.5" spans="1:18">
      <c r="A87" s="13"/>
      <c r="B87" s="13"/>
      <c r="C87" s="13"/>
      <c r="D87" s="13"/>
      <c r="E87" s="13"/>
      <c r="F87" s="13"/>
      <c r="G87" s="14"/>
      <c r="H87" s="14"/>
      <c r="I87" s="14"/>
      <c r="J87" s="14"/>
      <c r="K87" s="16"/>
      <c r="L87" s="16"/>
      <c r="M87" s="16"/>
      <c r="N87" s="16"/>
      <c r="O87" s="16"/>
      <c r="P87" s="16"/>
      <c r="Q87" s="16"/>
      <c r="R87" s="16"/>
    </row>
    <row r="88" ht="16.5" spans="1:18">
      <c r="A88" s="13"/>
      <c r="B88" s="13"/>
      <c r="C88" s="13"/>
      <c r="D88" s="13"/>
      <c r="E88" s="13"/>
      <c r="F88" s="13"/>
      <c r="G88" s="14"/>
      <c r="H88" s="14"/>
      <c r="I88" s="14"/>
      <c r="J88" s="14"/>
      <c r="K88" s="16"/>
      <c r="L88" s="16"/>
      <c r="M88" s="16"/>
      <c r="N88" s="16"/>
      <c r="O88" s="16"/>
      <c r="P88" s="16"/>
      <c r="Q88" s="16"/>
      <c r="R88" s="16"/>
    </row>
    <row r="89" ht="16.5" spans="1:18">
      <c r="A89" s="13"/>
      <c r="B89" s="13"/>
      <c r="C89" s="13"/>
      <c r="D89" s="13"/>
      <c r="E89" s="13"/>
      <c r="F89" s="13"/>
      <c r="G89" s="14"/>
      <c r="H89" s="14"/>
      <c r="I89" s="14"/>
      <c r="J89" s="14"/>
      <c r="K89" s="16"/>
      <c r="L89" s="16"/>
      <c r="M89" s="16"/>
      <c r="N89" s="16"/>
      <c r="O89" s="16"/>
      <c r="P89" s="16"/>
      <c r="Q89" s="16"/>
      <c r="R89" s="16"/>
    </row>
    <row r="90" ht="16.5" spans="1:18">
      <c r="A90" s="13"/>
      <c r="B90" s="13"/>
      <c r="C90" s="13"/>
      <c r="D90" s="13"/>
      <c r="E90" s="13"/>
      <c r="F90" s="13"/>
      <c r="G90" s="14"/>
      <c r="H90" s="14"/>
      <c r="I90" s="14"/>
      <c r="J90" s="14"/>
      <c r="K90" s="16"/>
      <c r="L90" s="16"/>
      <c r="M90" s="16"/>
      <c r="N90" s="16"/>
      <c r="O90" s="16"/>
      <c r="P90" s="16"/>
      <c r="Q90" s="16"/>
      <c r="R90" s="16"/>
    </row>
    <row r="91" ht="16.5" spans="1:18">
      <c r="A91" s="13"/>
      <c r="B91" s="13"/>
      <c r="C91" s="13"/>
      <c r="D91" s="13"/>
      <c r="E91" s="13"/>
      <c r="F91" s="13"/>
      <c r="G91" s="14"/>
      <c r="H91" s="14"/>
      <c r="I91" s="14"/>
      <c r="J91" s="14"/>
      <c r="K91" s="16"/>
      <c r="L91" s="16"/>
      <c r="M91" s="16"/>
      <c r="N91" s="16"/>
      <c r="O91" s="16"/>
      <c r="P91" s="16"/>
      <c r="Q91" s="16"/>
      <c r="R91" s="16"/>
    </row>
    <row r="92" ht="16.5" spans="1:18">
      <c r="A92" s="13"/>
      <c r="B92" s="13"/>
      <c r="C92" s="13"/>
      <c r="D92" s="13"/>
      <c r="E92" s="13"/>
      <c r="F92" s="13"/>
      <c r="G92" s="14"/>
      <c r="H92" s="14"/>
      <c r="I92" s="14"/>
      <c r="J92" s="14"/>
      <c r="K92" s="16"/>
      <c r="L92" s="16"/>
      <c r="M92" s="16"/>
      <c r="N92" s="16"/>
      <c r="O92" s="16"/>
      <c r="P92" s="16"/>
      <c r="Q92" s="16"/>
      <c r="R92" s="16"/>
    </row>
    <row r="93" ht="16.5" spans="1:18">
      <c r="A93" s="13"/>
      <c r="B93" s="13"/>
      <c r="C93" s="13"/>
      <c r="D93" s="13"/>
      <c r="E93" s="13"/>
      <c r="F93" s="13"/>
      <c r="G93" s="14"/>
      <c r="H93" s="14"/>
      <c r="I93" s="14"/>
      <c r="J93" s="14"/>
      <c r="K93" s="16"/>
      <c r="L93" s="16"/>
      <c r="M93" s="16"/>
      <c r="N93" s="16"/>
      <c r="O93" s="16"/>
      <c r="P93" s="16"/>
      <c r="Q93" s="16"/>
      <c r="R93" s="16"/>
    </row>
    <row r="94" ht="16.5" spans="1:18">
      <c r="A94" s="13"/>
      <c r="B94" s="13"/>
      <c r="C94" s="13"/>
      <c r="D94" s="13"/>
      <c r="E94" s="13"/>
      <c r="F94" s="13"/>
      <c r="G94" s="14"/>
      <c r="H94" s="14"/>
      <c r="I94" s="14"/>
      <c r="J94" s="14"/>
      <c r="K94" s="16"/>
      <c r="L94" s="16"/>
      <c r="M94" s="16"/>
      <c r="N94" s="16"/>
      <c r="O94" s="16"/>
      <c r="P94" s="16"/>
      <c r="Q94" s="16"/>
      <c r="R94" s="16"/>
    </row>
    <row r="95" ht="16.5" spans="1:18">
      <c r="A95" s="13"/>
      <c r="B95" s="13"/>
      <c r="C95" s="13"/>
      <c r="D95" s="13"/>
      <c r="E95" s="13"/>
      <c r="F95" s="13"/>
      <c r="G95" s="14"/>
      <c r="H95" s="14"/>
      <c r="I95" s="14"/>
      <c r="J95" s="14"/>
      <c r="K95" s="16"/>
      <c r="L95" s="16"/>
      <c r="M95" s="16"/>
      <c r="N95" s="16"/>
      <c r="O95" s="16"/>
      <c r="P95" s="16"/>
      <c r="Q95" s="16"/>
      <c r="R95" s="16"/>
    </row>
    <row r="96" ht="16.5" spans="1:18">
      <c r="A96" s="13"/>
      <c r="B96" s="13"/>
      <c r="C96" s="13"/>
      <c r="D96" s="13"/>
      <c r="E96" s="13"/>
      <c r="F96" s="13"/>
      <c r="G96" s="14"/>
      <c r="H96" s="14"/>
      <c r="I96" s="14"/>
      <c r="J96" s="14"/>
      <c r="K96" s="16"/>
      <c r="L96" s="16"/>
      <c r="M96" s="16"/>
      <c r="N96" s="16"/>
      <c r="O96" s="16"/>
      <c r="P96" s="16"/>
      <c r="Q96" s="16"/>
      <c r="R96" s="16"/>
    </row>
    <row r="97" ht="16.5" spans="1:18">
      <c r="A97" s="13"/>
      <c r="B97" s="13"/>
      <c r="C97" s="13"/>
      <c r="D97" s="13"/>
      <c r="E97" s="13"/>
      <c r="F97" s="13"/>
      <c r="G97" s="14"/>
      <c r="H97" s="14"/>
      <c r="I97" s="14"/>
      <c r="J97" s="14"/>
      <c r="K97" s="16"/>
      <c r="L97" s="16"/>
      <c r="M97" s="16"/>
      <c r="N97" s="16"/>
      <c r="O97" s="16"/>
      <c r="P97" s="16"/>
      <c r="Q97" s="16"/>
      <c r="R97" s="16"/>
    </row>
    <row r="98" ht="16.5" spans="1:18">
      <c r="A98" s="13"/>
      <c r="B98" s="13"/>
      <c r="C98" s="13"/>
      <c r="D98" s="13"/>
      <c r="E98" s="13"/>
      <c r="F98" s="13"/>
      <c r="G98" s="14"/>
      <c r="H98" s="14"/>
      <c r="I98" s="14"/>
      <c r="J98" s="14"/>
      <c r="K98" s="16"/>
      <c r="L98" s="16"/>
      <c r="M98" s="16"/>
      <c r="N98" s="16"/>
      <c r="O98" s="16"/>
      <c r="P98" s="16"/>
      <c r="Q98" s="16"/>
      <c r="R98" s="16"/>
    </row>
    <row r="99" ht="16.5" spans="1:18">
      <c r="A99" s="13"/>
      <c r="B99" s="13"/>
      <c r="C99" s="13"/>
      <c r="D99" s="13"/>
      <c r="E99" s="13"/>
      <c r="F99" s="13"/>
      <c r="G99" s="14"/>
      <c r="H99" s="14"/>
      <c r="I99" s="14"/>
      <c r="J99" s="14"/>
      <c r="K99" s="16"/>
      <c r="L99" s="16"/>
      <c r="M99" s="16"/>
      <c r="N99" s="16"/>
      <c r="O99" s="16"/>
      <c r="P99" s="16"/>
      <c r="Q99" s="16"/>
      <c r="R99" s="16"/>
    </row>
    <row r="100" ht="16.5" spans="1:18">
      <c r="A100" s="13"/>
      <c r="B100" s="13"/>
      <c r="C100" s="13"/>
      <c r="D100" s="13"/>
      <c r="E100" s="13"/>
      <c r="F100" s="13"/>
      <c r="G100" s="14"/>
      <c r="H100" s="14"/>
      <c r="I100" s="14"/>
      <c r="J100" s="14"/>
      <c r="K100" s="16"/>
      <c r="L100" s="16"/>
      <c r="M100" s="16"/>
      <c r="N100" s="16"/>
      <c r="O100" s="16"/>
      <c r="P100" s="16"/>
      <c r="Q100" s="16"/>
      <c r="R100" s="16"/>
    </row>
    <row r="101" ht="16.5" spans="1:18">
      <c r="A101" s="13"/>
      <c r="B101" s="13"/>
      <c r="C101" s="13"/>
      <c r="D101" s="13"/>
      <c r="E101" s="13"/>
      <c r="F101" s="13"/>
      <c r="G101" s="14"/>
      <c r="H101" s="14"/>
      <c r="I101" s="14"/>
      <c r="J101" s="14"/>
      <c r="K101" s="16"/>
      <c r="L101" s="16"/>
      <c r="M101" s="16"/>
      <c r="N101" s="16"/>
      <c r="O101" s="16"/>
      <c r="P101" s="16"/>
      <c r="Q101" s="16"/>
      <c r="R101" s="16"/>
    </row>
    <row r="102" ht="16.5" spans="1:18">
      <c r="A102" s="13"/>
      <c r="B102" s="13"/>
      <c r="C102" s="13"/>
      <c r="D102" s="13"/>
      <c r="E102" s="13"/>
      <c r="F102" s="13"/>
      <c r="G102" s="14"/>
      <c r="H102" s="14"/>
      <c r="I102" s="14"/>
      <c r="J102" s="14"/>
      <c r="K102" s="16"/>
      <c r="L102" s="16"/>
      <c r="M102" s="16"/>
      <c r="N102" s="16"/>
      <c r="O102" s="16"/>
      <c r="P102" s="16"/>
      <c r="Q102" s="16"/>
      <c r="R102" s="16"/>
    </row>
    <row r="103" ht="16.5" spans="1:18">
      <c r="A103" s="13"/>
      <c r="B103" s="13"/>
      <c r="C103" s="13"/>
      <c r="D103" s="13"/>
      <c r="E103" s="13"/>
      <c r="F103" s="13"/>
      <c r="G103" s="14"/>
      <c r="H103" s="14"/>
      <c r="I103" s="14"/>
      <c r="J103" s="14"/>
      <c r="K103" s="16"/>
      <c r="L103" s="16"/>
      <c r="M103" s="16"/>
      <c r="N103" s="16"/>
      <c r="O103" s="16"/>
      <c r="P103" s="16"/>
      <c r="Q103" s="16"/>
      <c r="R103" s="16"/>
    </row>
    <row r="104" ht="16.5" spans="1:18">
      <c r="A104" s="13"/>
      <c r="B104" s="13"/>
      <c r="C104" s="13"/>
      <c r="D104" s="13"/>
      <c r="E104" s="13"/>
      <c r="F104" s="13"/>
      <c r="G104" s="14"/>
      <c r="H104" s="14"/>
      <c r="I104" s="14"/>
      <c r="J104" s="14"/>
      <c r="K104" s="16"/>
      <c r="L104" s="16"/>
      <c r="M104" s="16"/>
      <c r="N104" s="16"/>
      <c r="O104" s="16"/>
      <c r="P104" s="16"/>
      <c r="Q104" s="16"/>
      <c r="R104" s="16"/>
    </row>
    <row r="105" ht="16.5" spans="1:18">
      <c r="A105" s="13"/>
      <c r="B105" s="13"/>
      <c r="C105" s="13"/>
      <c r="D105" s="13"/>
      <c r="E105" s="13"/>
      <c r="F105" s="13"/>
      <c r="G105" s="14"/>
      <c r="H105" s="14"/>
      <c r="I105" s="14"/>
      <c r="J105" s="14"/>
      <c r="K105" s="16"/>
      <c r="L105" s="16"/>
      <c r="M105" s="16"/>
      <c r="N105" s="16"/>
      <c r="O105" s="16"/>
      <c r="P105" s="16"/>
      <c r="Q105" s="16"/>
      <c r="R105" s="16"/>
    </row>
    <row r="106" ht="16.5" spans="1:18">
      <c r="A106" s="13"/>
      <c r="B106" s="13"/>
      <c r="C106" s="13"/>
      <c r="D106" s="13"/>
      <c r="E106" s="13"/>
      <c r="F106" s="13"/>
      <c r="G106" s="14"/>
      <c r="H106" s="14"/>
      <c r="I106" s="14"/>
      <c r="J106" s="14"/>
      <c r="K106" s="16"/>
      <c r="L106" s="16"/>
      <c r="M106" s="16"/>
      <c r="N106" s="16"/>
      <c r="O106" s="16"/>
      <c r="P106" s="16"/>
      <c r="Q106" s="16"/>
      <c r="R106" s="16"/>
    </row>
    <row r="107" ht="16.5" spans="1:18">
      <c r="A107" s="13"/>
      <c r="B107" s="13"/>
      <c r="C107" s="13"/>
      <c r="D107" s="13"/>
      <c r="E107" s="13"/>
      <c r="F107" s="13"/>
      <c r="G107" s="14"/>
      <c r="H107" s="14"/>
      <c r="I107" s="14"/>
      <c r="J107" s="14"/>
      <c r="K107" s="16"/>
      <c r="L107" s="16"/>
      <c r="M107" s="16"/>
      <c r="N107" s="16"/>
      <c r="O107" s="16"/>
      <c r="P107" s="16"/>
      <c r="Q107" s="16"/>
      <c r="R107" s="16"/>
    </row>
    <row r="108" ht="16.5" spans="1:18">
      <c r="A108" s="13"/>
      <c r="B108" s="13"/>
      <c r="C108" s="13"/>
      <c r="D108" s="13"/>
      <c r="E108" s="13"/>
      <c r="F108" s="13"/>
      <c r="G108" s="14"/>
      <c r="H108" s="14"/>
      <c r="I108" s="14"/>
      <c r="J108" s="14"/>
      <c r="K108" s="16"/>
      <c r="L108" s="16"/>
      <c r="M108" s="16"/>
      <c r="N108" s="16"/>
      <c r="O108" s="16"/>
      <c r="P108" s="16"/>
      <c r="Q108" s="16"/>
      <c r="R108" s="16"/>
    </row>
    <row r="109" ht="16.5" spans="1:18">
      <c r="A109" s="13"/>
      <c r="B109" s="13"/>
      <c r="C109" s="13"/>
      <c r="D109" s="13"/>
      <c r="E109" s="13"/>
      <c r="F109" s="13"/>
      <c r="G109" s="14"/>
      <c r="H109" s="14"/>
      <c r="I109" s="14"/>
      <c r="J109" s="14"/>
      <c r="K109" s="16"/>
      <c r="L109" s="16"/>
      <c r="M109" s="16"/>
      <c r="N109" s="16"/>
      <c r="O109" s="16"/>
      <c r="P109" s="16"/>
      <c r="Q109" s="16"/>
      <c r="R109" s="16"/>
    </row>
    <row r="110" ht="16.5" spans="1:18">
      <c r="A110" s="13"/>
      <c r="B110" s="13"/>
      <c r="C110" s="13"/>
      <c r="D110" s="13"/>
      <c r="E110" s="13"/>
      <c r="F110" s="13"/>
      <c r="G110" s="14"/>
      <c r="H110" s="14"/>
      <c r="I110" s="14"/>
      <c r="J110" s="14"/>
      <c r="K110" s="16"/>
      <c r="L110" s="16"/>
      <c r="M110" s="16"/>
      <c r="N110" s="16"/>
      <c r="O110" s="16"/>
      <c r="P110" s="16"/>
      <c r="Q110" s="16"/>
      <c r="R110" s="16"/>
    </row>
    <row r="111" ht="16.5" spans="1:18">
      <c r="A111" s="13"/>
      <c r="B111" s="13"/>
      <c r="C111" s="13"/>
      <c r="D111" s="13"/>
      <c r="E111" s="13"/>
      <c r="F111" s="13"/>
      <c r="G111" s="14"/>
      <c r="H111" s="14"/>
      <c r="I111" s="14"/>
      <c r="J111" s="14"/>
      <c r="K111" s="16"/>
      <c r="L111" s="16"/>
      <c r="M111" s="16"/>
      <c r="N111" s="16"/>
      <c r="O111" s="16"/>
      <c r="P111" s="16"/>
      <c r="Q111" s="16"/>
      <c r="R111" s="16"/>
    </row>
    <row r="112" ht="16.5" spans="1:18">
      <c r="A112" s="13"/>
      <c r="B112" s="13"/>
      <c r="C112" s="13"/>
      <c r="D112" s="13"/>
      <c r="E112" s="13"/>
      <c r="F112" s="13"/>
      <c r="G112" s="14"/>
      <c r="H112" s="14"/>
      <c r="I112" s="14"/>
      <c r="J112" s="14"/>
      <c r="K112" s="16"/>
      <c r="L112" s="16"/>
      <c r="M112" s="16"/>
      <c r="N112" s="16"/>
      <c r="O112" s="16"/>
      <c r="P112" s="16"/>
      <c r="Q112" s="16"/>
      <c r="R112" s="16"/>
    </row>
    <row r="113" ht="16.5" spans="1:18">
      <c r="A113" s="13"/>
      <c r="B113" s="13"/>
      <c r="C113" s="13"/>
      <c r="D113" s="13"/>
      <c r="E113" s="13"/>
      <c r="F113" s="13"/>
      <c r="G113" s="14"/>
      <c r="H113" s="14"/>
      <c r="I113" s="14"/>
      <c r="J113" s="14"/>
      <c r="K113" s="16"/>
      <c r="L113" s="16"/>
      <c r="M113" s="16"/>
      <c r="N113" s="16"/>
      <c r="O113" s="16"/>
      <c r="P113" s="16"/>
      <c r="Q113" s="16"/>
      <c r="R113" s="16"/>
    </row>
    <row r="114" ht="16.5" spans="1:18">
      <c r="A114" s="13"/>
      <c r="B114" s="13"/>
      <c r="C114" s="13"/>
      <c r="D114" s="13"/>
      <c r="E114" s="13"/>
      <c r="F114" s="13"/>
      <c r="G114" s="14"/>
      <c r="H114" s="14"/>
      <c r="I114" s="14"/>
      <c r="J114" s="14"/>
      <c r="K114" s="16"/>
      <c r="L114" s="16"/>
      <c r="M114" s="16"/>
      <c r="N114" s="16"/>
      <c r="O114" s="16"/>
      <c r="P114" s="16"/>
      <c r="Q114" s="16"/>
      <c r="R114" s="16"/>
    </row>
    <row r="115" ht="16.5" spans="1:18">
      <c r="A115" s="13"/>
      <c r="B115" s="13"/>
      <c r="C115" s="13"/>
      <c r="D115" s="13"/>
      <c r="E115" s="13"/>
      <c r="F115" s="13"/>
      <c r="G115" s="14"/>
      <c r="H115" s="14"/>
      <c r="I115" s="14"/>
      <c r="J115" s="14"/>
      <c r="K115" s="16"/>
      <c r="L115" s="16"/>
      <c r="M115" s="16"/>
      <c r="N115" s="16"/>
      <c r="O115" s="16"/>
      <c r="P115" s="16"/>
      <c r="Q115" s="16"/>
      <c r="R115" s="16"/>
    </row>
    <row r="116" ht="16.5" spans="1:18">
      <c r="A116" s="13"/>
      <c r="B116" s="13"/>
      <c r="C116" s="13"/>
      <c r="D116" s="13"/>
      <c r="E116" s="13"/>
      <c r="F116" s="13"/>
      <c r="G116" s="14"/>
      <c r="H116" s="14"/>
      <c r="I116" s="14"/>
      <c r="J116" s="14"/>
      <c r="K116" s="16"/>
      <c r="L116" s="16"/>
      <c r="M116" s="16"/>
      <c r="N116" s="16"/>
      <c r="O116" s="16"/>
      <c r="P116" s="16"/>
      <c r="Q116" s="16"/>
      <c r="R116" s="16"/>
    </row>
    <row r="117" ht="16.5" spans="1:18">
      <c r="A117" s="13"/>
      <c r="B117" s="13"/>
      <c r="C117" s="13"/>
      <c r="D117" s="13"/>
      <c r="E117" s="13"/>
      <c r="F117" s="13"/>
      <c r="G117" s="14"/>
      <c r="H117" s="14"/>
      <c r="I117" s="14"/>
      <c r="J117" s="14"/>
      <c r="K117" s="16"/>
      <c r="L117" s="16"/>
      <c r="M117" s="16"/>
      <c r="N117" s="16"/>
      <c r="O117" s="16"/>
      <c r="P117" s="16"/>
      <c r="Q117" s="16"/>
      <c r="R117" s="16"/>
    </row>
    <row r="118" ht="16.5" spans="1:18">
      <c r="A118" s="13"/>
      <c r="B118" s="13"/>
      <c r="C118" s="13"/>
      <c r="D118" s="13"/>
      <c r="E118" s="13"/>
      <c r="F118" s="13"/>
      <c r="G118" s="14"/>
      <c r="H118" s="14"/>
      <c r="I118" s="14"/>
      <c r="J118" s="14"/>
      <c r="K118" s="16"/>
      <c r="L118" s="16"/>
      <c r="M118" s="16"/>
      <c r="N118" s="16"/>
      <c r="O118" s="16"/>
      <c r="P118" s="16"/>
      <c r="Q118" s="16"/>
      <c r="R118" s="16"/>
    </row>
    <row r="119" ht="16.5" spans="1:18">
      <c r="A119" s="13"/>
      <c r="B119" s="13"/>
      <c r="C119" s="13"/>
      <c r="D119" s="13"/>
      <c r="E119" s="13"/>
      <c r="F119" s="13"/>
      <c r="G119" s="14"/>
      <c r="H119" s="14"/>
      <c r="I119" s="14"/>
      <c r="J119" s="14"/>
      <c r="K119" s="16"/>
      <c r="L119" s="16"/>
      <c r="M119" s="16"/>
      <c r="N119" s="16"/>
      <c r="O119" s="16"/>
      <c r="P119" s="16"/>
      <c r="Q119" s="16"/>
      <c r="R119" s="16"/>
    </row>
    <row r="120" ht="16.5" spans="1:18">
      <c r="A120" s="13"/>
      <c r="B120" s="13"/>
      <c r="C120" s="13"/>
      <c r="D120" s="13"/>
      <c r="E120" s="13"/>
      <c r="F120" s="13"/>
      <c r="G120" s="14"/>
      <c r="H120" s="14"/>
      <c r="I120" s="14"/>
      <c r="J120" s="14"/>
      <c r="K120" s="16"/>
      <c r="L120" s="16"/>
      <c r="M120" s="16"/>
      <c r="N120" s="16"/>
      <c r="O120" s="16"/>
      <c r="P120" s="16"/>
      <c r="Q120" s="16"/>
      <c r="R120" s="16"/>
    </row>
    <row r="121" ht="16.5" spans="1:18">
      <c r="A121" s="13"/>
      <c r="B121" s="13"/>
      <c r="C121" s="13"/>
      <c r="D121" s="13"/>
      <c r="E121" s="13"/>
      <c r="F121" s="13"/>
      <c r="G121" s="14"/>
      <c r="H121" s="14"/>
      <c r="I121" s="14"/>
      <c r="J121" s="14"/>
      <c r="K121" s="16"/>
      <c r="L121" s="16"/>
      <c r="M121" s="16"/>
      <c r="N121" s="16"/>
      <c r="O121" s="16"/>
      <c r="P121" s="16"/>
      <c r="Q121" s="16"/>
      <c r="R121" s="16"/>
    </row>
    <row r="122" ht="16.5" spans="1:18">
      <c r="A122" s="13"/>
      <c r="B122" s="13"/>
      <c r="C122" s="13"/>
      <c r="D122" s="13"/>
      <c r="E122" s="13"/>
      <c r="F122" s="13"/>
      <c r="G122" s="14"/>
      <c r="H122" s="14"/>
      <c r="I122" s="14"/>
      <c r="J122" s="14"/>
      <c r="K122" s="16"/>
      <c r="L122" s="16"/>
      <c r="M122" s="16"/>
      <c r="N122" s="16"/>
      <c r="O122" s="16"/>
      <c r="P122" s="16"/>
      <c r="Q122" s="16"/>
      <c r="R122" s="16"/>
    </row>
    <row r="123" ht="16.5" spans="1:18">
      <c r="A123" s="13"/>
      <c r="B123" s="13"/>
      <c r="C123" s="13"/>
      <c r="D123" s="13"/>
      <c r="E123" s="13"/>
      <c r="F123" s="13"/>
      <c r="G123" s="14"/>
      <c r="H123" s="14"/>
      <c r="I123" s="14"/>
      <c r="J123" s="14"/>
      <c r="K123" s="16"/>
      <c r="L123" s="16"/>
      <c r="M123" s="16"/>
      <c r="N123" s="16"/>
      <c r="O123" s="16"/>
      <c r="P123" s="16"/>
      <c r="Q123" s="16"/>
      <c r="R123" s="16"/>
    </row>
    <row r="124" ht="16.5" spans="1:18">
      <c r="A124" s="13"/>
      <c r="B124" s="13"/>
      <c r="C124" s="13"/>
      <c r="D124" s="13"/>
      <c r="E124" s="13"/>
      <c r="F124" s="13"/>
      <c r="G124" s="14"/>
      <c r="H124" s="14"/>
      <c r="I124" s="14"/>
      <c r="J124" s="14"/>
      <c r="K124" s="16"/>
      <c r="L124" s="16"/>
      <c r="M124" s="16"/>
      <c r="N124" s="16"/>
      <c r="O124" s="16"/>
      <c r="P124" s="16"/>
      <c r="Q124" s="16"/>
      <c r="R124" s="16"/>
    </row>
    <row r="125" ht="16.5" spans="1:18">
      <c r="A125" s="13"/>
      <c r="B125" s="13"/>
      <c r="C125" s="13"/>
      <c r="D125" s="13"/>
      <c r="E125" s="13"/>
      <c r="F125" s="13"/>
      <c r="G125" s="14"/>
      <c r="H125" s="14"/>
      <c r="I125" s="14"/>
      <c r="J125" s="14"/>
      <c r="K125" s="16"/>
      <c r="L125" s="16"/>
      <c r="M125" s="16"/>
      <c r="N125" s="16"/>
      <c r="O125" s="16"/>
      <c r="P125" s="16"/>
      <c r="Q125" s="16"/>
      <c r="R125" s="16"/>
    </row>
    <row r="126" ht="16.5" spans="1:18">
      <c r="A126" s="13"/>
      <c r="B126" s="13"/>
      <c r="C126" s="13"/>
      <c r="D126" s="13"/>
      <c r="E126" s="13"/>
      <c r="F126" s="13"/>
      <c r="G126" s="14"/>
      <c r="H126" s="14"/>
      <c r="I126" s="14"/>
      <c r="J126" s="14"/>
      <c r="K126" s="16"/>
      <c r="L126" s="16"/>
      <c r="M126" s="16"/>
      <c r="N126" s="16"/>
      <c r="O126" s="16"/>
      <c r="P126" s="16"/>
      <c r="Q126" s="16"/>
      <c r="R126" s="16"/>
    </row>
    <row r="127" ht="16.5" spans="1:18">
      <c r="A127" s="13"/>
      <c r="B127" s="13"/>
      <c r="C127" s="13"/>
      <c r="D127" s="13"/>
      <c r="E127" s="13"/>
      <c r="F127" s="13"/>
      <c r="G127" s="14"/>
      <c r="H127" s="14"/>
      <c r="I127" s="14"/>
      <c r="J127" s="14"/>
      <c r="K127" s="16"/>
      <c r="L127" s="16"/>
      <c r="M127" s="16"/>
      <c r="N127" s="16"/>
      <c r="O127" s="16"/>
      <c r="P127" s="16"/>
      <c r="Q127" s="16"/>
      <c r="R127" s="16"/>
    </row>
    <row r="128" ht="16.5" spans="1:18">
      <c r="A128" s="13"/>
      <c r="B128" s="13"/>
      <c r="C128" s="13"/>
      <c r="D128" s="13"/>
      <c r="E128" s="13"/>
      <c r="F128" s="13"/>
      <c r="G128" s="14"/>
      <c r="H128" s="14"/>
      <c r="I128" s="14"/>
      <c r="J128" s="14"/>
      <c r="K128" s="16"/>
      <c r="L128" s="16"/>
      <c r="M128" s="16"/>
      <c r="N128" s="16"/>
      <c r="O128" s="16"/>
      <c r="P128" s="16"/>
      <c r="Q128" s="16"/>
      <c r="R128" s="16"/>
    </row>
    <row r="129" ht="16.5" spans="1:18">
      <c r="A129" s="13"/>
      <c r="B129" s="13"/>
      <c r="C129" s="13"/>
      <c r="D129" s="13"/>
      <c r="E129" s="13"/>
      <c r="F129" s="13"/>
      <c r="G129" s="14"/>
      <c r="H129" s="14"/>
      <c r="I129" s="14"/>
      <c r="J129" s="14"/>
      <c r="K129" s="16"/>
      <c r="L129" s="16"/>
      <c r="M129" s="16"/>
      <c r="N129" s="16"/>
      <c r="O129" s="16"/>
      <c r="P129" s="16"/>
      <c r="Q129" s="16"/>
      <c r="R129" s="16"/>
    </row>
    <row r="130" ht="16.5" spans="1:18">
      <c r="A130" s="13"/>
      <c r="B130" s="13"/>
      <c r="C130" s="13"/>
      <c r="D130" s="13"/>
      <c r="E130" s="13"/>
      <c r="F130" s="13"/>
      <c r="G130" s="14"/>
      <c r="H130" s="14"/>
      <c r="I130" s="14"/>
      <c r="J130" s="14"/>
      <c r="K130" s="16"/>
      <c r="L130" s="16"/>
      <c r="M130" s="16"/>
      <c r="N130" s="16"/>
      <c r="O130" s="16"/>
      <c r="P130" s="16"/>
      <c r="Q130" s="16"/>
      <c r="R130" s="16"/>
    </row>
    <row r="131" ht="16.5" spans="1:18">
      <c r="A131" s="13"/>
      <c r="B131" s="13"/>
      <c r="C131" s="13"/>
      <c r="D131" s="13"/>
      <c r="E131" s="13"/>
      <c r="F131" s="13"/>
      <c r="G131" s="14"/>
      <c r="H131" s="14"/>
      <c r="I131" s="14"/>
      <c r="J131" s="14"/>
      <c r="K131" s="16"/>
      <c r="L131" s="16"/>
      <c r="M131" s="16"/>
      <c r="N131" s="16"/>
      <c r="O131" s="16"/>
      <c r="P131" s="16"/>
      <c r="Q131" s="16"/>
      <c r="R131" s="16"/>
    </row>
    <row r="132" ht="16.5" spans="1:18">
      <c r="A132" s="13"/>
      <c r="B132" s="13"/>
      <c r="C132" s="13"/>
      <c r="D132" s="13"/>
      <c r="E132" s="13"/>
      <c r="F132" s="13"/>
      <c r="G132" s="14"/>
      <c r="H132" s="14"/>
      <c r="I132" s="14"/>
      <c r="J132" s="14"/>
      <c r="K132" s="16"/>
      <c r="L132" s="16"/>
      <c r="M132" s="16"/>
      <c r="N132" s="16"/>
      <c r="O132" s="16"/>
      <c r="P132" s="16"/>
      <c r="Q132" s="16"/>
      <c r="R132" s="16"/>
    </row>
    <row r="133" ht="16.5" spans="1:18">
      <c r="A133" s="13"/>
      <c r="B133" s="13"/>
      <c r="C133" s="13"/>
      <c r="D133" s="13"/>
      <c r="E133" s="13"/>
      <c r="F133" s="13"/>
      <c r="G133" s="14"/>
      <c r="H133" s="14"/>
      <c r="I133" s="14"/>
      <c r="J133" s="14"/>
      <c r="K133" s="16"/>
      <c r="L133" s="16"/>
      <c r="M133" s="16"/>
      <c r="N133" s="16"/>
      <c r="O133" s="16"/>
      <c r="P133" s="16"/>
      <c r="Q133" s="16"/>
      <c r="R133" s="16"/>
    </row>
    <row r="134" ht="16.5" spans="1:18">
      <c r="A134" s="13"/>
      <c r="B134" s="13"/>
      <c r="C134" s="13"/>
      <c r="D134" s="13"/>
      <c r="E134" s="13"/>
      <c r="F134" s="13"/>
      <c r="G134" s="14"/>
      <c r="H134" s="14"/>
      <c r="I134" s="14"/>
      <c r="J134" s="14"/>
      <c r="K134" s="16"/>
      <c r="L134" s="16"/>
      <c r="M134" s="16"/>
      <c r="N134" s="16"/>
      <c r="O134" s="16"/>
      <c r="P134" s="16"/>
      <c r="Q134" s="16"/>
      <c r="R134" s="16"/>
    </row>
    <row r="135" ht="16.5" spans="1:18">
      <c r="A135" s="13"/>
      <c r="B135" s="13"/>
      <c r="C135" s="13"/>
      <c r="D135" s="13"/>
      <c r="E135" s="13"/>
      <c r="F135" s="13"/>
      <c r="G135" s="14"/>
      <c r="H135" s="14"/>
      <c r="I135" s="14"/>
      <c r="J135" s="14"/>
      <c r="K135" s="16"/>
      <c r="L135" s="16"/>
      <c r="M135" s="16"/>
      <c r="N135" s="16"/>
      <c r="O135" s="16"/>
      <c r="P135" s="16"/>
      <c r="Q135" s="16"/>
      <c r="R135" s="16"/>
    </row>
    <row r="136" ht="16.5" spans="1:18">
      <c r="A136" s="13"/>
      <c r="B136" s="13"/>
      <c r="C136" s="13"/>
      <c r="D136" s="13"/>
      <c r="E136" s="13"/>
      <c r="F136" s="13"/>
      <c r="G136" s="14"/>
      <c r="H136" s="14"/>
      <c r="I136" s="14"/>
      <c r="J136" s="14"/>
      <c r="K136" s="16"/>
      <c r="L136" s="16"/>
      <c r="M136" s="16"/>
      <c r="N136" s="16"/>
      <c r="O136" s="16"/>
      <c r="P136" s="16"/>
      <c r="Q136" s="16"/>
      <c r="R136" s="16"/>
    </row>
    <row r="137" ht="16.5" spans="1:18">
      <c r="A137" s="13"/>
      <c r="B137" s="13"/>
      <c r="C137" s="13"/>
      <c r="D137" s="13"/>
      <c r="E137" s="13"/>
      <c r="F137" s="13"/>
      <c r="G137" s="14"/>
      <c r="H137" s="14"/>
      <c r="I137" s="14"/>
      <c r="J137" s="14"/>
      <c r="K137" s="16"/>
      <c r="L137" s="16"/>
      <c r="M137" s="16"/>
      <c r="N137" s="16"/>
      <c r="O137" s="16"/>
      <c r="P137" s="16"/>
      <c r="Q137" s="16"/>
      <c r="R137" s="16"/>
    </row>
    <row r="138" ht="16.5" spans="1:18">
      <c r="A138" s="13"/>
      <c r="B138" s="13"/>
      <c r="C138" s="13"/>
      <c r="D138" s="13"/>
      <c r="E138" s="13"/>
      <c r="F138" s="13"/>
      <c r="G138" s="14"/>
      <c r="H138" s="14"/>
      <c r="I138" s="14"/>
      <c r="J138" s="14"/>
      <c r="K138" s="16"/>
      <c r="L138" s="16"/>
      <c r="M138" s="16"/>
      <c r="N138" s="16"/>
      <c r="O138" s="16"/>
      <c r="P138" s="16"/>
      <c r="Q138" s="16"/>
      <c r="R138" s="16"/>
    </row>
    <row r="139" ht="16.5" spans="1:18">
      <c r="A139" s="13"/>
      <c r="B139" s="13"/>
      <c r="C139" s="13"/>
      <c r="D139" s="13"/>
      <c r="E139" s="13"/>
      <c r="F139" s="13"/>
      <c r="G139" s="14"/>
      <c r="H139" s="14"/>
      <c r="I139" s="14"/>
      <c r="J139" s="14"/>
      <c r="K139" s="16"/>
      <c r="L139" s="16"/>
      <c r="M139" s="16"/>
      <c r="N139" s="16"/>
      <c r="O139" s="16"/>
      <c r="P139" s="16"/>
      <c r="Q139" s="16"/>
      <c r="R139" s="16"/>
    </row>
    <row r="140" ht="16.5" spans="1:18">
      <c r="A140" s="13"/>
      <c r="B140" s="13"/>
      <c r="C140" s="13"/>
      <c r="D140" s="13"/>
      <c r="E140" s="13"/>
      <c r="F140" s="13"/>
      <c r="G140" s="14"/>
      <c r="H140" s="14"/>
      <c r="I140" s="14"/>
      <c r="J140" s="14"/>
      <c r="K140" s="16"/>
      <c r="L140" s="16"/>
      <c r="M140" s="16"/>
      <c r="N140" s="16"/>
      <c r="O140" s="16"/>
      <c r="P140" s="16"/>
      <c r="Q140" s="16"/>
      <c r="R140" s="16"/>
    </row>
    <row r="141" ht="16.5" spans="1:18">
      <c r="A141" s="13"/>
      <c r="B141" s="13"/>
      <c r="C141" s="13"/>
      <c r="D141" s="13"/>
      <c r="E141" s="13"/>
      <c r="F141" s="13"/>
      <c r="G141" s="13"/>
      <c r="H141" s="13"/>
      <c r="I141" s="14"/>
      <c r="J141" s="14"/>
      <c r="K141" s="16"/>
      <c r="L141" s="16"/>
      <c r="M141" s="16"/>
      <c r="N141" s="16"/>
      <c r="O141" s="16"/>
      <c r="P141" s="16"/>
      <c r="Q141" s="16"/>
      <c r="R141" s="16"/>
    </row>
    <row r="142" ht="16.5" spans="1:18">
      <c r="A142" s="13"/>
      <c r="B142" s="13"/>
      <c r="C142" s="13"/>
      <c r="D142" s="13"/>
      <c r="E142" s="13"/>
      <c r="F142" s="13"/>
      <c r="G142" s="13"/>
      <c r="H142" s="13"/>
      <c r="I142" s="14"/>
      <c r="J142" s="14"/>
      <c r="K142" s="16"/>
      <c r="L142" s="16"/>
      <c r="M142" s="16"/>
      <c r="N142" s="16"/>
      <c r="O142" s="16"/>
      <c r="P142" s="16"/>
      <c r="Q142" s="16"/>
      <c r="R142" s="16"/>
    </row>
    <row r="143" ht="16.5" spans="1:18">
      <c r="A143" s="13"/>
      <c r="B143" s="13"/>
      <c r="C143" s="13"/>
      <c r="D143" s="13"/>
      <c r="E143" s="13"/>
      <c r="F143" s="13"/>
      <c r="G143" s="13"/>
      <c r="H143" s="13"/>
      <c r="I143" s="14"/>
      <c r="J143" s="14"/>
      <c r="K143" s="16"/>
      <c r="L143" s="16"/>
      <c r="M143" s="16"/>
      <c r="N143" s="16"/>
      <c r="O143" s="16"/>
      <c r="P143" s="16"/>
      <c r="Q143" s="16"/>
      <c r="R143" s="16"/>
    </row>
    <row r="144" ht="16.5" spans="1:18">
      <c r="A144" s="13"/>
      <c r="B144" s="13"/>
      <c r="C144" s="13"/>
      <c r="D144" s="13"/>
      <c r="E144" s="13"/>
      <c r="F144" s="13"/>
      <c r="G144" s="13"/>
      <c r="H144" s="13"/>
      <c r="I144" s="14"/>
      <c r="J144" s="14"/>
      <c r="K144" s="16"/>
      <c r="L144" s="16"/>
      <c r="M144" s="16"/>
      <c r="N144" s="16"/>
      <c r="O144" s="16"/>
      <c r="P144" s="16"/>
      <c r="Q144" s="16"/>
      <c r="R144" s="16"/>
    </row>
    <row r="145" ht="16.5" spans="1:18">
      <c r="A145" s="13"/>
      <c r="B145" s="13"/>
      <c r="C145" s="13"/>
      <c r="D145" s="13"/>
      <c r="E145" s="13"/>
      <c r="F145" s="13"/>
      <c r="G145" s="13"/>
      <c r="H145" s="13"/>
      <c r="I145" s="14"/>
      <c r="J145" s="14"/>
      <c r="K145" s="16"/>
      <c r="L145" s="16"/>
      <c r="M145" s="16"/>
      <c r="N145" s="16"/>
      <c r="O145" s="16"/>
      <c r="P145" s="16"/>
      <c r="Q145" s="16"/>
      <c r="R145" s="16"/>
    </row>
    <row r="146" ht="16.5" spans="1:18">
      <c r="A146" s="13"/>
      <c r="B146" s="13"/>
      <c r="C146" s="13"/>
      <c r="D146" s="13"/>
      <c r="E146" s="13"/>
      <c r="F146" s="13"/>
      <c r="G146" s="13"/>
      <c r="H146" s="13"/>
      <c r="I146" s="14"/>
      <c r="J146" s="14"/>
      <c r="K146" s="16"/>
      <c r="L146" s="16"/>
      <c r="M146" s="16"/>
      <c r="N146" s="16"/>
      <c r="O146" s="16"/>
      <c r="P146" s="16"/>
      <c r="Q146" s="16"/>
      <c r="R146" s="16"/>
    </row>
    <row r="147" ht="16.5" spans="1:18">
      <c r="A147" s="13"/>
      <c r="B147" s="13"/>
      <c r="C147" s="13"/>
      <c r="D147" s="13"/>
      <c r="E147" s="13"/>
      <c r="F147" s="13"/>
      <c r="G147" s="13"/>
      <c r="H147" s="13"/>
      <c r="I147" s="14"/>
      <c r="J147" s="14"/>
      <c r="K147" s="16"/>
      <c r="L147" s="16"/>
      <c r="M147" s="16"/>
      <c r="N147" s="16"/>
      <c r="O147" s="16"/>
      <c r="P147" s="16"/>
      <c r="Q147" s="16"/>
      <c r="R147" s="16"/>
    </row>
    <row r="148" ht="16.5" spans="1:18">
      <c r="A148" s="13"/>
      <c r="B148" s="13"/>
      <c r="C148" s="13"/>
      <c r="D148" s="13"/>
      <c r="E148" s="13"/>
      <c r="F148" s="13"/>
      <c r="G148" s="13"/>
      <c r="H148" s="13"/>
      <c r="I148" s="14"/>
      <c r="J148" s="14"/>
      <c r="K148" s="16"/>
      <c r="L148" s="16"/>
      <c r="M148" s="16"/>
      <c r="N148" s="16"/>
      <c r="O148" s="16"/>
      <c r="P148" s="16"/>
      <c r="Q148" s="16"/>
      <c r="R148" s="16"/>
    </row>
    <row r="149" ht="16.5" spans="1:18">
      <c r="A149" s="13"/>
      <c r="B149" s="13"/>
      <c r="C149" s="13"/>
      <c r="D149" s="13"/>
      <c r="E149" s="13"/>
      <c r="F149" s="13"/>
      <c r="G149" s="13"/>
      <c r="H149" s="13"/>
      <c r="I149" s="14"/>
      <c r="J149" s="14"/>
      <c r="K149" s="16"/>
      <c r="L149" s="16"/>
      <c r="M149" s="16"/>
      <c r="N149" s="16"/>
      <c r="O149" s="16"/>
      <c r="P149" s="16"/>
      <c r="Q149" s="16"/>
      <c r="R149" s="16"/>
    </row>
    <row r="150" ht="16.5" spans="1:18">
      <c r="A150" s="13"/>
      <c r="B150" s="13"/>
      <c r="C150" s="13"/>
      <c r="D150" s="13"/>
      <c r="E150" s="13"/>
      <c r="F150" s="13"/>
      <c r="G150" s="13"/>
      <c r="H150" s="13"/>
      <c r="I150" s="14"/>
      <c r="J150" s="14"/>
      <c r="K150" s="16"/>
      <c r="L150" s="16"/>
      <c r="M150" s="16"/>
      <c r="N150" s="16"/>
      <c r="O150" s="16"/>
      <c r="P150" s="16"/>
      <c r="Q150" s="16"/>
      <c r="R150" s="16"/>
    </row>
    <row r="151" ht="16.5" spans="1:18">
      <c r="A151" s="13"/>
      <c r="B151" s="13"/>
      <c r="C151" s="13"/>
      <c r="D151" s="13"/>
      <c r="E151" s="13"/>
      <c r="F151" s="13"/>
      <c r="G151" s="13"/>
      <c r="H151" s="13"/>
      <c r="I151" s="14"/>
      <c r="J151" s="14"/>
      <c r="K151" s="16"/>
      <c r="L151" s="16"/>
      <c r="M151" s="16"/>
      <c r="N151" s="16"/>
      <c r="O151" s="16"/>
      <c r="P151" s="16"/>
      <c r="Q151" s="16"/>
      <c r="R151" s="16"/>
    </row>
    <row r="152" ht="16.5" spans="1:18">
      <c r="A152" s="13"/>
      <c r="B152" s="13"/>
      <c r="C152" s="13"/>
      <c r="D152" s="13"/>
      <c r="E152" s="13"/>
      <c r="F152" s="13"/>
      <c r="G152" s="13"/>
      <c r="H152" s="13"/>
      <c r="I152" s="14"/>
      <c r="J152" s="14"/>
      <c r="K152" s="16"/>
      <c r="L152" s="16"/>
      <c r="M152" s="16"/>
      <c r="N152" s="16"/>
      <c r="O152" s="16"/>
      <c r="P152" s="16"/>
      <c r="Q152" s="16"/>
      <c r="R152" s="16"/>
    </row>
    <row r="153" ht="16.5" spans="1:18">
      <c r="A153" s="13"/>
      <c r="B153" s="13"/>
      <c r="C153" s="13"/>
      <c r="D153" s="13"/>
      <c r="E153" s="13"/>
      <c r="F153" s="13"/>
      <c r="G153" s="13"/>
      <c r="H153" s="14"/>
      <c r="I153" s="14"/>
      <c r="J153" s="14"/>
      <c r="K153" s="16"/>
      <c r="L153" s="16"/>
      <c r="M153" s="16"/>
      <c r="N153" s="16"/>
      <c r="O153" s="16"/>
      <c r="P153" s="16"/>
      <c r="Q153" s="16"/>
      <c r="R153" s="16"/>
    </row>
    <row r="154" ht="16.5" spans="1:18">
      <c r="A154" s="13"/>
      <c r="B154" s="13"/>
      <c r="C154" s="13"/>
      <c r="D154" s="13"/>
      <c r="E154" s="13"/>
      <c r="F154" s="13"/>
      <c r="G154" s="13"/>
      <c r="H154" s="14"/>
      <c r="I154" s="14"/>
      <c r="J154" s="14"/>
      <c r="K154" s="16"/>
      <c r="L154" s="16"/>
      <c r="M154" s="16"/>
      <c r="N154" s="16"/>
      <c r="O154" s="16"/>
      <c r="P154" s="16"/>
      <c r="Q154" s="16"/>
      <c r="R154" s="16"/>
    </row>
    <row r="155" ht="16.5" spans="1:18">
      <c r="A155" s="13"/>
      <c r="B155" s="13"/>
      <c r="C155" s="13"/>
      <c r="D155" s="13"/>
      <c r="E155" s="13"/>
      <c r="F155" s="13"/>
      <c r="G155" s="13"/>
      <c r="H155" s="14"/>
      <c r="I155" s="14"/>
      <c r="J155" s="14"/>
      <c r="K155" s="16"/>
      <c r="L155" s="16"/>
      <c r="M155" s="16"/>
      <c r="N155" s="16"/>
      <c r="O155" s="16"/>
      <c r="P155" s="16"/>
      <c r="Q155" s="16"/>
      <c r="R155" s="16"/>
    </row>
    <row r="156" ht="16.5" spans="1:18">
      <c r="A156" s="13"/>
      <c r="B156" s="13"/>
      <c r="C156" s="13"/>
      <c r="D156" s="13"/>
      <c r="E156" s="13"/>
      <c r="F156" s="13"/>
      <c r="G156" s="13"/>
      <c r="H156" s="14"/>
      <c r="I156" s="14"/>
      <c r="J156" s="14"/>
      <c r="K156" s="16"/>
      <c r="L156" s="16"/>
      <c r="M156" s="16"/>
      <c r="N156" s="16"/>
      <c r="O156" s="16"/>
      <c r="P156" s="16"/>
      <c r="Q156" s="16"/>
      <c r="R156" s="16"/>
    </row>
    <row r="157" ht="16.5" spans="1:18">
      <c r="A157" s="13"/>
      <c r="B157" s="13"/>
      <c r="C157" s="13"/>
      <c r="D157" s="13"/>
      <c r="E157" s="13"/>
      <c r="F157" s="13"/>
      <c r="G157" s="13"/>
      <c r="H157" s="14"/>
      <c r="I157" s="14"/>
      <c r="J157" s="14"/>
      <c r="K157" s="16"/>
      <c r="L157" s="16"/>
      <c r="M157" s="16"/>
      <c r="N157" s="16"/>
      <c r="O157" s="16"/>
      <c r="P157" s="16"/>
      <c r="Q157" s="16"/>
      <c r="R157" s="16"/>
    </row>
    <row r="158" ht="16.5" spans="1:18">
      <c r="A158" s="13"/>
      <c r="B158" s="13"/>
      <c r="C158" s="13"/>
      <c r="D158" s="13"/>
      <c r="E158" s="13"/>
      <c r="F158" s="13"/>
      <c r="G158" s="13"/>
      <c r="H158" s="14"/>
      <c r="I158" s="14"/>
      <c r="J158" s="14"/>
      <c r="K158" s="16"/>
      <c r="L158" s="16"/>
      <c r="M158" s="16"/>
      <c r="N158" s="16"/>
      <c r="O158" s="16"/>
      <c r="P158" s="16"/>
      <c r="Q158" s="16"/>
      <c r="R158" s="16"/>
    </row>
    <row r="159" ht="16.5" spans="1:18">
      <c r="A159" s="13"/>
      <c r="B159" s="13"/>
      <c r="C159" s="13"/>
      <c r="D159" s="13"/>
      <c r="E159" s="13"/>
      <c r="F159" s="13"/>
      <c r="G159" s="13"/>
      <c r="H159" s="14"/>
      <c r="I159" s="14"/>
      <c r="J159" s="14"/>
      <c r="K159" s="16"/>
      <c r="L159" s="16"/>
      <c r="M159" s="16"/>
      <c r="N159" s="16"/>
      <c r="O159" s="16"/>
      <c r="P159" s="16"/>
      <c r="Q159" s="16"/>
      <c r="R159" s="16"/>
    </row>
    <row r="160" ht="16.5" spans="1:18">
      <c r="A160" s="13"/>
      <c r="B160" s="13"/>
      <c r="C160" s="13"/>
      <c r="D160" s="13"/>
      <c r="E160" s="13"/>
      <c r="F160" s="13"/>
      <c r="G160" s="13"/>
      <c r="H160" s="14"/>
      <c r="I160" s="14"/>
      <c r="J160" s="14"/>
      <c r="K160" s="16"/>
      <c r="L160" s="16"/>
      <c r="M160" s="16"/>
      <c r="N160" s="16"/>
      <c r="O160" s="16"/>
      <c r="P160" s="16"/>
      <c r="Q160" s="16"/>
      <c r="R160" s="16"/>
    </row>
    <row r="161" ht="16.5" spans="1:18">
      <c r="A161" s="13"/>
      <c r="B161" s="13"/>
      <c r="C161" s="13"/>
      <c r="D161" s="13"/>
      <c r="E161" s="13"/>
      <c r="F161" s="13"/>
      <c r="G161" s="13"/>
      <c r="H161" s="14"/>
      <c r="I161" s="14"/>
      <c r="J161" s="14"/>
      <c r="K161" s="16"/>
      <c r="L161" s="16"/>
      <c r="M161" s="16"/>
      <c r="N161" s="16"/>
      <c r="O161" s="16"/>
      <c r="P161" s="16"/>
      <c r="Q161" s="16"/>
      <c r="R161" s="16"/>
    </row>
    <row r="162" ht="16.5" spans="1:18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6"/>
      <c r="L162" s="16"/>
      <c r="M162" s="16"/>
      <c r="N162" s="16"/>
      <c r="O162" s="16"/>
      <c r="P162" s="16"/>
      <c r="Q162" s="16"/>
      <c r="R162" s="16"/>
    </row>
    <row r="163" ht="16.5" spans="1:18">
      <c r="A163" s="13"/>
      <c r="B163" s="13"/>
      <c r="C163" s="13"/>
      <c r="D163" s="13"/>
      <c r="E163" s="13"/>
      <c r="F163" s="13"/>
      <c r="G163" s="13"/>
      <c r="H163" s="14"/>
      <c r="I163" s="14"/>
      <c r="J163" s="14"/>
      <c r="K163" s="16"/>
      <c r="L163" s="16"/>
      <c r="M163" s="16"/>
      <c r="N163" s="16"/>
      <c r="O163" s="16"/>
      <c r="P163" s="16"/>
      <c r="Q163" s="16"/>
      <c r="R163" s="16"/>
    </row>
    <row r="164" ht="16.5" spans="1:18">
      <c r="A164" s="13"/>
      <c r="B164" s="13"/>
      <c r="C164" s="13"/>
      <c r="D164" s="13"/>
      <c r="E164" s="13"/>
      <c r="F164" s="13"/>
      <c r="G164" s="13"/>
      <c r="H164" s="14"/>
      <c r="I164" s="14"/>
      <c r="J164" s="14"/>
      <c r="K164" s="16"/>
      <c r="L164" s="16"/>
      <c r="M164" s="16"/>
      <c r="N164" s="16"/>
      <c r="O164" s="16"/>
      <c r="P164" s="16"/>
      <c r="Q164" s="16"/>
      <c r="R164" s="16"/>
    </row>
    <row r="165" ht="16.5" spans="1:18">
      <c r="A165" s="13"/>
      <c r="B165" s="13"/>
      <c r="C165" s="13"/>
      <c r="D165" s="13"/>
      <c r="E165" s="13"/>
      <c r="F165" s="13"/>
      <c r="G165" s="13"/>
      <c r="H165" s="14"/>
      <c r="I165" s="14"/>
      <c r="J165" s="14"/>
      <c r="K165" s="16"/>
      <c r="L165" s="16"/>
      <c r="M165" s="16"/>
      <c r="N165" s="16"/>
      <c r="O165" s="16"/>
      <c r="P165" s="16"/>
      <c r="Q165" s="16"/>
      <c r="R165" s="16"/>
    </row>
    <row r="166" ht="16.5" spans="1:18">
      <c r="A166" s="13"/>
      <c r="B166" s="13"/>
      <c r="C166" s="13"/>
      <c r="D166" s="13"/>
      <c r="E166" s="13"/>
      <c r="F166" s="13"/>
      <c r="G166" s="13"/>
      <c r="H166" s="14"/>
      <c r="I166" s="14"/>
      <c r="J166" s="14"/>
      <c r="K166" s="16"/>
      <c r="L166" s="16"/>
      <c r="M166" s="16"/>
      <c r="N166" s="16"/>
      <c r="O166" s="16"/>
      <c r="P166" s="16"/>
      <c r="Q166" s="16"/>
      <c r="R166" s="16"/>
    </row>
    <row r="167" ht="16.5" spans="1:18">
      <c r="A167" s="13"/>
      <c r="B167" s="13"/>
      <c r="C167" s="13"/>
      <c r="D167" s="13"/>
      <c r="E167" s="13"/>
      <c r="F167" s="13"/>
      <c r="G167" s="13"/>
      <c r="H167" s="14"/>
      <c r="I167" s="14"/>
      <c r="J167" s="14"/>
      <c r="K167" s="16"/>
      <c r="L167" s="16"/>
      <c r="M167" s="16"/>
      <c r="N167" s="16"/>
      <c r="O167" s="16"/>
      <c r="P167" s="16"/>
      <c r="Q167" s="16"/>
      <c r="R167" s="16"/>
    </row>
    <row r="168" ht="16.5" spans="1:18">
      <c r="A168" s="13"/>
      <c r="B168" s="13"/>
      <c r="C168" s="13"/>
      <c r="D168" s="13"/>
      <c r="E168" s="13"/>
      <c r="F168" s="13"/>
      <c r="G168" s="13"/>
      <c r="H168" s="14"/>
      <c r="I168" s="14"/>
      <c r="J168" s="14"/>
      <c r="K168" s="16"/>
      <c r="L168" s="16"/>
      <c r="M168" s="16"/>
      <c r="N168" s="16"/>
      <c r="O168" s="16"/>
      <c r="P168" s="16"/>
      <c r="Q168" s="16"/>
      <c r="R168" s="16"/>
    </row>
    <row r="169" ht="16.5" spans="1:18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16"/>
      <c r="L169" s="16"/>
      <c r="M169" s="16"/>
      <c r="N169" s="16"/>
      <c r="O169" s="16"/>
      <c r="P169" s="16"/>
      <c r="Q169" s="16"/>
      <c r="R169" s="16"/>
    </row>
    <row r="170" ht="16.5" spans="1:18">
      <c r="A170" s="13"/>
      <c r="B170" s="13"/>
      <c r="C170" s="13"/>
      <c r="D170" s="13"/>
      <c r="E170" s="13"/>
      <c r="F170" s="13"/>
      <c r="G170" s="13"/>
      <c r="H170" s="14"/>
      <c r="I170" s="14"/>
      <c r="J170" s="14"/>
      <c r="K170" s="16"/>
      <c r="L170" s="16"/>
      <c r="M170" s="16"/>
      <c r="N170" s="16"/>
      <c r="O170" s="16"/>
      <c r="P170" s="16"/>
      <c r="Q170" s="16"/>
      <c r="R170" s="16"/>
    </row>
    <row r="171" ht="16.5" spans="1:18">
      <c r="A171" s="13"/>
      <c r="B171" s="13"/>
      <c r="C171" s="13"/>
      <c r="D171" s="13"/>
      <c r="E171" s="13"/>
      <c r="F171" s="13"/>
      <c r="G171" s="13"/>
      <c r="H171" s="14"/>
      <c r="I171" s="14"/>
      <c r="J171" s="14"/>
      <c r="K171" s="16"/>
      <c r="L171" s="16"/>
      <c r="M171" s="16"/>
      <c r="N171" s="16"/>
      <c r="O171" s="16"/>
      <c r="P171" s="16"/>
      <c r="Q171" s="16"/>
      <c r="R171" s="16"/>
    </row>
    <row r="172" ht="16.5" spans="1:18">
      <c r="A172" s="13"/>
      <c r="B172" s="13"/>
      <c r="C172" s="13"/>
      <c r="D172" s="13"/>
      <c r="E172" s="13"/>
      <c r="F172" s="13"/>
      <c r="G172" s="13"/>
      <c r="H172" s="14"/>
      <c r="I172" s="14"/>
      <c r="J172" s="14"/>
      <c r="K172" s="16"/>
      <c r="L172" s="16"/>
      <c r="M172" s="16"/>
      <c r="N172" s="16"/>
      <c r="O172" s="16"/>
      <c r="P172" s="16"/>
      <c r="Q172" s="16"/>
      <c r="R172" s="16"/>
    </row>
    <row r="173" ht="16.5" spans="1:18">
      <c r="A173" s="13"/>
      <c r="B173" s="13"/>
      <c r="C173" s="13"/>
      <c r="D173" s="13"/>
      <c r="E173" s="13"/>
      <c r="F173" s="13"/>
      <c r="G173" s="13"/>
      <c r="H173" s="14"/>
      <c r="I173" s="14"/>
      <c r="J173" s="14"/>
      <c r="K173" s="16"/>
      <c r="L173" s="16"/>
      <c r="M173" s="16"/>
      <c r="N173" s="16"/>
      <c r="O173" s="16"/>
      <c r="P173" s="16"/>
      <c r="Q173" s="16"/>
      <c r="R173" s="16"/>
    </row>
    <row r="174" ht="16.5" spans="1:18">
      <c r="A174" s="13"/>
      <c r="B174" s="13"/>
      <c r="C174" s="13"/>
      <c r="D174" s="13"/>
      <c r="E174" s="13"/>
      <c r="F174" s="13"/>
      <c r="G174" s="13"/>
      <c r="H174" s="14"/>
      <c r="I174" s="14"/>
      <c r="J174" s="14"/>
      <c r="K174" s="16"/>
      <c r="L174" s="16"/>
      <c r="M174" s="16"/>
      <c r="N174" s="16"/>
      <c r="O174" s="16"/>
      <c r="P174" s="16"/>
      <c r="Q174" s="16"/>
      <c r="R174" s="16"/>
    </row>
    <row r="175" ht="16.5" spans="1:18">
      <c r="A175" s="13"/>
      <c r="B175" s="13"/>
      <c r="C175" s="13"/>
      <c r="D175" s="13"/>
      <c r="E175" s="13"/>
      <c r="F175" s="13"/>
      <c r="G175" s="13"/>
      <c r="H175" s="14"/>
      <c r="I175" s="14"/>
      <c r="J175" s="14"/>
      <c r="K175" s="16"/>
      <c r="L175" s="16"/>
      <c r="M175" s="16"/>
      <c r="N175" s="16"/>
      <c r="O175" s="16"/>
      <c r="P175" s="16"/>
      <c r="Q175" s="16"/>
      <c r="R175" s="16"/>
    </row>
    <row r="176" ht="16.5" spans="1:18">
      <c r="A176" s="13"/>
      <c r="B176" s="13"/>
      <c r="C176" s="13"/>
      <c r="D176" s="13"/>
      <c r="E176" s="13"/>
      <c r="F176" s="13"/>
      <c r="G176" s="13"/>
      <c r="H176" s="14"/>
      <c r="I176" s="14"/>
      <c r="J176" s="14"/>
      <c r="K176" s="16"/>
      <c r="L176" s="16"/>
      <c r="M176" s="16"/>
      <c r="N176" s="16"/>
      <c r="O176" s="16"/>
      <c r="P176" s="16"/>
      <c r="Q176" s="16"/>
      <c r="R176" s="16"/>
    </row>
    <row r="177" ht="16.5" spans="1:18">
      <c r="A177" s="13"/>
      <c r="B177" s="13"/>
      <c r="C177" s="13"/>
      <c r="D177" s="13"/>
      <c r="E177" s="13"/>
      <c r="F177" s="13"/>
      <c r="G177" s="13"/>
      <c r="H177" s="14"/>
      <c r="I177" s="14"/>
      <c r="J177" s="14"/>
      <c r="K177" s="16"/>
      <c r="L177" s="16"/>
      <c r="M177" s="16"/>
      <c r="N177" s="16"/>
      <c r="O177" s="16"/>
      <c r="P177" s="16"/>
      <c r="Q177" s="16"/>
      <c r="R177" s="16"/>
    </row>
    <row r="178" ht="16.5" spans="1:18">
      <c r="A178" s="13"/>
      <c r="B178" s="13"/>
      <c r="C178" s="13"/>
      <c r="D178" s="13"/>
      <c r="E178" s="13"/>
      <c r="F178" s="13"/>
      <c r="G178" s="13"/>
      <c r="H178" s="14"/>
      <c r="I178" s="14"/>
      <c r="J178" s="14"/>
      <c r="K178" s="16"/>
      <c r="L178" s="16"/>
      <c r="M178" s="16"/>
      <c r="N178" s="16"/>
      <c r="O178" s="16"/>
      <c r="P178" s="16"/>
      <c r="Q178" s="16"/>
      <c r="R178" s="16"/>
    </row>
    <row r="179" ht="16.5" spans="1:18">
      <c r="A179" s="13"/>
      <c r="B179" s="13"/>
      <c r="C179" s="13"/>
      <c r="D179" s="13"/>
      <c r="E179" s="13"/>
      <c r="F179" s="13"/>
      <c r="G179" s="13"/>
      <c r="H179" s="14"/>
      <c r="I179" s="14"/>
      <c r="J179" s="14"/>
      <c r="K179" s="16"/>
      <c r="L179" s="16"/>
      <c r="M179" s="16"/>
      <c r="N179" s="16"/>
      <c r="O179" s="16"/>
      <c r="P179" s="16"/>
      <c r="Q179" s="16"/>
      <c r="R179" s="16"/>
    </row>
    <row r="180" ht="16.5" spans="1:18">
      <c r="A180" s="13"/>
      <c r="B180" s="13"/>
      <c r="C180" s="13"/>
      <c r="D180" s="13"/>
      <c r="E180" s="13"/>
      <c r="F180" s="13"/>
      <c r="G180" s="13"/>
      <c r="H180" s="14"/>
      <c r="I180" s="14"/>
      <c r="J180" s="14"/>
      <c r="K180" s="16"/>
      <c r="L180" s="16"/>
      <c r="M180" s="16"/>
      <c r="N180" s="16"/>
      <c r="O180" s="16"/>
      <c r="P180" s="16"/>
      <c r="Q180" s="16"/>
      <c r="R180" s="16"/>
    </row>
    <row r="181" ht="16.5" spans="1:18">
      <c r="A181" s="13"/>
      <c r="B181" s="13"/>
      <c r="C181" s="13"/>
      <c r="D181" s="13"/>
      <c r="E181" s="13"/>
      <c r="F181" s="13"/>
      <c r="G181" s="13"/>
      <c r="H181" s="14"/>
      <c r="I181" s="14"/>
      <c r="J181" s="14"/>
      <c r="K181" s="16"/>
      <c r="L181" s="16"/>
      <c r="M181" s="16"/>
      <c r="N181" s="16"/>
      <c r="O181" s="16"/>
      <c r="P181" s="16"/>
      <c r="Q181" s="16"/>
      <c r="R181" s="16"/>
    </row>
    <row r="182" ht="16.5" spans="1:18">
      <c r="A182" s="13"/>
      <c r="B182" s="13"/>
      <c r="C182" s="13"/>
      <c r="D182" s="13"/>
      <c r="E182" s="13"/>
      <c r="F182" s="13"/>
      <c r="G182" s="13"/>
      <c r="H182" s="14"/>
      <c r="I182" s="14"/>
      <c r="J182" s="14"/>
      <c r="K182" s="16"/>
      <c r="L182" s="16"/>
      <c r="M182" s="16"/>
      <c r="N182" s="16"/>
      <c r="O182" s="16"/>
      <c r="P182" s="16"/>
      <c r="Q182" s="16"/>
      <c r="R182" s="16"/>
    </row>
    <row r="183" ht="16.5" spans="1:18">
      <c r="A183" s="13"/>
      <c r="B183" s="13"/>
      <c r="C183" s="13"/>
      <c r="D183" s="13"/>
      <c r="E183" s="13"/>
      <c r="F183" s="13"/>
      <c r="G183" s="13"/>
      <c r="H183" s="14"/>
      <c r="I183" s="14"/>
      <c r="J183" s="14"/>
      <c r="K183" s="16"/>
      <c r="L183" s="16"/>
      <c r="M183" s="16"/>
      <c r="N183" s="16"/>
      <c r="O183" s="16"/>
      <c r="P183" s="16"/>
      <c r="Q183" s="16"/>
      <c r="R183" s="16"/>
    </row>
    <row r="184" ht="16.5" spans="1:18">
      <c r="A184" s="13"/>
      <c r="B184" s="13"/>
      <c r="C184" s="13"/>
      <c r="D184" s="13"/>
      <c r="E184" s="13"/>
      <c r="F184" s="13"/>
      <c r="G184" s="13"/>
      <c r="H184" s="14"/>
      <c r="I184" s="14"/>
      <c r="J184" s="14"/>
      <c r="K184" s="16"/>
      <c r="L184" s="16"/>
      <c r="M184" s="16"/>
      <c r="N184" s="16"/>
      <c r="O184" s="16"/>
      <c r="P184" s="16"/>
      <c r="Q184" s="16"/>
      <c r="R184" s="16"/>
    </row>
    <row r="185" ht="16.5" spans="1:18">
      <c r="A185" s="13"/>
      <c r="B185" s="13"/>
      <c r="C185" s="13"/>
      <c r="D185" s="13"/>
      <c r="E185" s="13"/>
      <c r="F185" s="13"/>
      <c r="G185" s="13"/>
      <c r="H185" s="14"/>
      <c r="I185" s="14"/>
      <c r="J185" s="14"/>
      <c r="K185" s="16"/>
      <c r="L185" s="16"/>
      <c r="M185" s="16"/>
      <c r="N185" s="16"/>
      <c r="O185" s="16"/>
      <c r="P185" s="16"/>
      <c r="Q185" s="16"/>
      <c r="R185" s="16"/>
    </row>
    <row r="186" ht="16.5" spans="1:18">
      <c r="A186" s="13"/>
      <c r="B186" s="13"/>
      <c r="C186" s="13"/>
      <c r="D186" s="13"/>
      <c r="E186" s="13"/>
      <c r="F186" s="13"/>
      <c r="G186" s="13"/>
      <c r="H186" s="14"/>
      <c r="I186" s="14"/>
      <c r="J186" s="14"/>
      <c r="K186" s="16"/>
      <c r="L186" s="16"/>
      <c r="M186" s="16"/>
      <c r="N186" s="16"/>
      <c r="O186" s="16"/>
      <c r="P186" s="16"/>
      <c r="Q186" s="16"/>
      <c r="R186" s="16"/>
    </row>
    <row r="187" ht="16.5" spans="1:18">
      <c r="A187" s="13"/>
      <c r="B187" s="13"/>
      <c r="C187" s="13"/>
      <c r="D187" s="13"/>
      <c r="E187" s="13"/>
      <c r="F187" s="13"/>
      <c r="G187" s="13"/>
      <c r="H187" s="14"/>
      <c r="I187" s="14"/>
      <c r="J187" s="14"/>
      <c r="K187" s="16"/>
      <c r="L187" s="16"/>
      <c r="M187" s="16"/>
      <c r="N187" s="16"/>
      <c r="O187" s="16"/>
      <c r="P187" s="16"/>
      <c r="Q187" s="16"/>
      <c r="R187" s="16"/>
    </row>
    <row r="188" ht="16.5" spans="1:18">
      <c r="A188" s="13"/>
      <c r="B188" s="13"/>
      <c r="C188" s="13"/>
      <c r="D188" s="13"/>
      <c r="E188" s="13"/>
      <c r="F188" s="13"/>
      <c r="G188" s="13"/>
      <c r="H188" s="14"/>
      <c r="I188" s="14"/>
      <c r="J188" s="14"/>
      <c r="K188" s="16"/>
      <c r="L188" s="16"/>
      <c r="M188" s="16"/>
      <c r="N188" s="16"/>
      <c r="O188" s="16"/>
      <c r="P188" s="16"/>
      <c r="Q188" s="16"/>
      <c r="R188" s="16"/>
    </row>
    <row r="189" ht="16.5" spans="1:18">
      <c r="A189" s="13"/>
      <c r="B189" s="13"/>
      <c r="C189" s="13"/>
      <c r="D189" s="13"/>
      <c r="E189" s="13"/>
      <c r="F189" s="13"/>
      <c r="G189" s="13"/>
      <c r="H189" s="14"/>
      <c r="I189" s="14"/>
      <c r="J189" s="14"/>
      <c r="K189" s="16"/>
      <c r="L189" s="16"/>
      <c r="M189" s="16"/>
      <c r="N189" s="16"/>
      <c r="O189" s="16"/>
      <c r="P189" s="16"/>
      <c r="Q189" s="16"/>
      <c r="R189" s="16"/>
    </row>
    <row r="190" ht="16.5" spans="1:18">
      <c r="A190" s="13"/>
      <c r="B190" s="13"/>
      <c r="C190" s="13"/>
      <c r="D190" s="13"/>
      <c r="E190" s="13"/>
      <c r="F190" s="13"/>
      <c r="G190" s="13"/>
      <c r="H190" s="14"/>
      <c r="I190" s="14"/>
      <c r="J190" s="14"/>
      <c r="K190" s="16"/>
      <c r="L190" s="16"/>
      <c r="M190" s="16"/>
      <c r="N190" s="16"/>
      <c r="O190" s="16"/>
      <c r="P190" s="16"/>
      <c r="Q190" s="16"/>
      <c r="R190" s="16"/>
    </row>
    <row r="191" ht="16.5" spans="1:18">
      <c r="A191" s="13"/>
      <c r="B191" s="13"/>
      <c r="C191" s="13"/>
      <c r="D191" s="13"/>
      <c r="E191" s="13"/>
      <c r="F191" s="13"/>
      <c r="G191" s="13"/>
      <c r="H191" s="14"/>
      <c r="I191" s="14"/>
      <c r="J191" s="14"/>
      <c r="K191" s="16"/>
      <c r="L191" s="16"/>
      <c r="M191" s="16"/>
      <c r="N191" s="16"/>
      <c r="O191" s="16"/>
      <c r="P191" s="16"/>
      <c r="Q191" s="16"/>
      <c r="R191" s="16"/>
    </row>
    <row r="192" ht="16.5" spans="1:18">
      <c r="A192" s="13"/>
      <c r="B192" s="13"/>
      <c r="C192" s="13"/>
      <c r="D192" s="13"/>
      <c r="E192" s="13"/>
      <c r="F192" s="13"/>
      <c r="G192" s="13"/>
      <c r="H192" s="14"/>
      <c r="I192" s="14"/>
      <c r="J192" s="14"/>
      <c r="K192" s="16"/>
      <c r="L192" s="16"/>
      <c r="M192" s="16"/>
      <c r="N192" s="16"/>
      <c r="O192" s="16"/>
      <c r="P192" s="16"/>
      <c r="Q192" s="16"/>
      <c r="R192" s="16"/>
    </row>
    <row r="193" ht="16.5" spans="1:18">
      <c r="A193" s="13"/>
      <c r="B193" s="13"/>
      <c r="C193" s="13"/>
      <c r="D193" s="13"/>
      <c r="E193" s="13"/>
      <c r="F193" s="13"/>
      <c r="G193" s="13"/>
      <c r="H193" s="14"/>
      <c r="I193" s="14"/>
      <c r="J193" s="14"/>
      <c r="K193" s="16"/>
      <c r="L193" s="16"/>
      <c r="M193" s="16"/>
      <c r="N193" s="16"/>
      <c r="O193" s="16"/>
      <c r="P193" s="16"/>
      <c r="Q193" s="16"/>
      <c r="R193" s="16"/>
    </row>
    <row r="194" ht="16.5" spans="1:18">
      <c r="A194" s="13"/>
      <c r="B194" s="13"/>
      <c r="C194" s="13"/>
      <c r="D194" s="13"/>
      <c r="E194" s="13"/>
      <c r="F194" s="13"/>
      <c r="G194" s="13"/>
      <c r="H194" s="14"/>
      <c r="I194" s="14"/>
      <c r="J194" s="14"/>
      <c r="K194" s="16"/>
      <c r="L194" s="16"/>
      <c r="M194" s="16"/>
      <c r="N194" s="16"/>
      <c r="O194" s="16"/>
      <c r="P194" s="16"/>
      <c r="Q194" s="16"/>
      <c r="R194" s="16"/>
    </row>
    <row r="195" ht="16.5" spans="1:18">
      <c r="A195" s="13"/>
      <c r="B195" s="13"/>
      <c r="C195" s="13"/>
      <c r="D195" s="13"/>
      <c r="E195" s="13"/>
      <c r="F195" s="13"/>
      <c r="G195" s="13"/>
      <c r="H195" s="14"/>
      <c r="I195" s="14"/>
      <c r="J195" s="14"/>
      <c r="K195" s="16"/>
      <c r="L195" s="16"/>
      <c r="M195" s="16"/>
      <c r="N195" s="16"/>
      <c r="O195" s="16"/>
      <c r="P195" s="16"/>
      <c r="Q195" s="16"/>
      <c r="R195" s="16"/>
    </row>
    <row r="196" ht="16.5" spans="1:18">
      <c r="A196" s="13"/>
      <c r="B196" s="13"/>
      <c r="C196" s="13"/>
      <c r="D196" s="13"/>
      <c r="E196" s="13"/>
      <c r="F196" s="13"/>
      <c r="G196" s="13"/>
      <c r="H196" s="14"/>
      <c r="I196" s="14"/>
      <c r="J196" s="14"/>
      <c r="K196" s="16"/>
      <c r="L196" s="16"/>
      <c r="M196" s="16"/>
      <c r="N196" s="16"/>
      <c r="O196" s="16"/>
      <c r="P196" s="16"/>
      <c r="Q196" s="16"/>
      <c r="R196" s="16"/>
    </row>
    <row r="197" ht="16.5" spans="1:18">
      <c r="A197" s="13"/>
      <c r="B197" s="13"/>
      <c r="C197" s="13"/>
      <c r="D197" s="13"/>
      <c r="E197" s="13"/>
      <c r="F197" s="13"/>
      <c r="G197" s="13"/>
      <c r="H197" s="14"/>
      <c r="I197" s="14"/>
      <c r="J197" s="14"/>
      <c r="K197" s="16"/>
      <c r="L197" s="16"/>
      <c r="M197" s="16"/>
      <c r="N197" s="16"/>
      <c r="O197" s="16"/>
      <c r="P197" s="16"/>
      <c r="Q197" s="16"/>
      <c r="R197" s="16"/>
    </row>
    <row r="198" ht="16.5" spans="1:18">
      <c r="A198" s="13"/>
      <c r="B198" s="13"/>
      <c r="C198" s="13"/>
      <c r="D198" s="13"/>
      <c r="E198" s="13"/>
      <c r="F198" s="13"/>
      <c r="G198" s="13"/>
      <c r="H198" s="14"/>
      <c r="I198" s="14"/>
      <c r="J198" s="14"/>
      <c r="K198" s="16"/>
      <c r="L198" s="16"/>
      <c r="M198" s="16"/>
      <c r="N198" s="16"/>
      <c r="O198" s="16"/>
      <c r="P198" s="16"/>
      <c r="Q198" s="16"/>
      <c r="R198" s="16"/>
    </row>
    <row r="199" ht="16.5" spans="1:18">
      <c r="A199" s="13"/>
      <c r="B199" s="13"/>
      <c r="C199" s="13"/>
      <c r="D199" s="13"/>
      <c r="E199" s="13"/>
      <c r="F199" s="13"/>
      <c r="G199" s="13"/>
      <c r="H199" s="14"/>
      <c r="I199" s="14"/>
      <c r="J199" s="14"/>
      <c r="K199" s="16"/>
      <c r="L199" s="16"/>
      <c r="M199" s="16"/>
      <c r="N199" s="16"/>
      <c r="O199" s="16"/>
      <c r="P199" s="16"/>
      <c r="Q199" s="16"/>
      <c r="R199" s="16"/>
    </row>
    <row r="200" ht="16.5" spans="1:18">
      <c r="A200" s="13"/>
      <c r="B200" s="13"/>
      <c r="C200" s="13"/>
      <c r="D200" s="13"/>
      <c r="E200" s="13"/>
      <c r="F200" s="13"/>
      <c r="G200" s="13"/>
      <c r="H200" s="14"/>
      <c r="I200" s="14"/>
      <c r="J200" s="14"/>
      <c r="K200" s="16"/>
      <c r="L200" s="16"/>
      <c r="M200" s="16"/>
      <c r="N200" s="16"/>
      <c r="O200" s="16"/>
      <c r="P200" s="16"/>
      <c r="Q200" s="16"/>
      <c r="R200" s="16"/>
    </row>
    <row r="201" ht="16.5" spans="1:18">
      <c r="A201" s="13"/>
      <c r="B201" s="13"/>
      <c r="C201" s="13"/>
      <c r="D201" s="13"/>
      <c r="E201" s="13"/>
      <c r="F201" s="13"/>
      <c r="G201" s="13"/>
      <c r="H201" s="14"/>
      <c r="I201" s="14"/>
      <c r="J201" s="14"/>
      <c r="K201" s="16"/>
      <c r="L201" s="16"/>
      <c r="M201" s="16"/>
      <c r="N201" s="16"/>
      <c r="O201" s="16"/>
      <c r="P201" s="16"/>
      <c r="Q201" s="16"/>
      <c r="R201" s="16"/>
    </row>
    <row r="202" ht="16.5" spans="1:18">
      <c r="A202" s="13"/>
      <c r="B202" s="13"/>
      <c r="C202" s="13"/>
      <c r="D202" s="13"/>
      <c r="E202" s="13"/>
      <c r="F202" s="13"/>
      <c r="G202" s="13"/>
      <c r="H202" s="14"/>
      <c r="I202" s="14"/>
      <c r="J202" s="14"/>
      <c r="K202" s="16"/>
      <c r="L202" s="16"/>
      <c r="M202" s="16"/>
      <c r="N202" s="16"/>
      <c r="O202" s="16"/>
      <c r="P202" s="16"/>
      <c r="Q202" s="16"/>
      <c r="R202" s="16"/>
    </row>
    <row r="203" ht="16.5" spans="1:18">
      <c r="A203" s="13"/>
      <c r="B203" s="13"/>
      <c r="C203" s="13"/>
      <c r="D203" s="13"/>
      <c r="E203" s="13"/>
      <c r="F203" s="13"/>
      <c r="G203" s="13"/>
      <c r="H203" s="14"/>
      <c r="I203" s="14"/>
      <c r="J203" s="14"/>
      <c r="K203" s="16"/>
      <c r="L203" s="16"/>
      <c r="M203" s="16"/>
      <c r="N203" s="16"/>
      <c r="O203" s="16"/>
      <c r="P203" s="16"/>
      <c r="Q203" s="16"/>
      <c r="R203" s="16"/>
    </row>
    <row r="204" ht="16.5" spans="1:18">
      <c r="A204" s="13"/>
      <c r="B204" s="13"/>
      <c r="C204" s="13"/>
      <c r="D204" s="13"/>
      <c r="E204" s="13"/>
      <c r="F204" s="13"/>
      <c r="G204" s="13"/>
      <c r="H204" s="14"/>
      <c r="I204" s="14"/>
      <c r="J204" s="14"/>
      <c r="K204" s="16"/>
      <c r="L204" s="16"/>
      <c r="M204" s="16"/>
      <c r="N204" s="16"/>
      <c r="O204" s="16"/>
      <c r="P204" s="16"/>
      <c r="Q204" s="16"/>
      <c r="R204" s="16"/>
    </row>
    <row r="205" ht="16.5" spans="1:18">
      <c r="A205" s="13"/>
      <c r="B205" s="13"/>
      <c r="C205" s="13"/>
      <c r="D205" s="13"/>
      <c r="E205" s="13"/>
      <c r="F205" s="13"/>
      <c r="G205" s="13"/>
      <c r="H205" s="14"/>
      <c r="I205" s="14"/>
      <c r="J205" s="14"/>
      <c r="K205" s="16"/>
      <c r="L205" s="16"/>
      <c r="M205" s="16"/>
      <c r="N205" s="16"/>
      <c r="O205" s="16"/>
      <c r="P205" s="16"/>
      <c r="Q205" s="16"/>
      <c r="R205" s="16"/>
    </row>
    <row r="206" ht="16.5" spans="1:18">
      <c r="A206" s="13"/>
      <c r="B206" s="13"/>
      <c r="C206" s="13"/>
      <c r="D206" s="13"/>
      <c r="E206" s="13"/>
      <c r="F206" s="13"/>
      <c r="G206" s="13"/>
      <c r="H206" s="14"/>
      <c r="I206" s="14"/>
      <c r="J206" s="14"/>
      <c r="K206" s="16"/>
      <c r="L206" s="16"/>
      <c r="M206" s="16"/>
      <c r="N206" s="16"/>
      <c r="O206" s="16"/>
      <c r="P206" s="16"/>
      <c r="Q206" s="16"/>
      <c r="R206" s="16"/>
    </row>
    <row r="207" ht="16.5" spans="1:18">
      <c r="A207" s="13"/>
      <c r="B207" s="13"/>
      <c r="C207" s="13"/>
      <c r="D207" s="13"/>
      <c r="E207" s="13"/>
      <c r="F207" s="13"/>
      <c r="G207" s="13"/>
      <c r="H207" s="14"/>
      <c r="I207" s="14"/>
      <c r="J207" s="14"/>
      <c r="K207" s="16"/>
      <c r="L207" s="16"/>
      <c r="M207" s="16"/>
      <c r="N207" s="16"/>
      <c r="O207" s="16"/>
      <c r="P207" s="16"/>
      <c r="Q207" s="16"/>
      <c r="R207" s="16"/>
    </row>
    <row r="208" ht="16.5" spans="1:18">
      <c r="A208" s="13"/>
      <c r="B208" s="13"/>
      <c r="C208" s="13"/>
      <c r="D208" s="13"/>
      <c r="E208" s="13"/>
      <c r="F208" s="13"/>
      <c r="G208" s="13"/>
      <c r="H208" s="14"/>
      <c r="I208" s="14"/>
      <c r="J208" s="14"/>
      <c r="K208" s="16"/>
      <c r="L208" s="16"/>
      <c r="M208" s="16"/>
      <c r="N208" s="16"/>
      <c r="O208" s="16"/>
      <c r="P208" s="16"/>
      <c r="Q208" s="16"/>
      <c r="R208" s="16"/>
    </row>
    <row r="209" ht="16.5" spans="1:18">
      <c r="A209" s="13"/>
      <c r="B209" s="13"/>
      <c r="C209" s="13"/>
      <c r="D209" s="13"/>
      <c r="E209" s="13"/>
      <c r="F209" s="13"/>
      <c r="G209" s="13"/>
      <c r="H209" s="14"/>
      <c r="I209" s="14"/>
      <c r="J209" s="14"/>
      <c r="K209" s="16"/>
      <c r="L209" s="16"/>
      <c r="M209" s="16"/>
      <c r="N209" s="16"/>
      <c r="O209" s="16"/>
      <c r="P209" s="16"/>
      <c r="Q209" s="16"/>
      <c r="R209" s="16"/>
    </row>
    <row r="210" ht="16.5" spans="1:18">
      <c r="A210" s="13"/>
      <c r="B210" s="13"/>
      <c r="C210" s="13"/>
      <c r="D210" s="13"/>
      <c r="E210" s="13"/>
      <c r="F210" s="13"/>
      <c r="G210" s="13"/>
      <c r="H210" s="14"/>
      <c r="I210" s="14"/>
      <c r="J210" s="14"/>
      <c r="K210" s="16"/>
      <c r="L210" s="16"/>
      <c r="M210" s="16"/>
      <c r="N210" s="16"/>
      <c r="O210" s="16"/>
      <c r="P210" s="16"/>
      <c r="Q210" s="16"/>
      <c r="R210" s="16"/>
    </row>
    <row r="211" ht="16.5" spans="1:18">
      <c r="A211" s="13"/>
      <c r="B211" s="13"/>
      <c r="C211" s="13"/>
      <c r="D211" s="13"/>
      <c r="E211" s="13"/>
      <c r="F211" s="13"/>
      <c r="G211" s="13"/>
      <c r="H211" s="14"/>
      <c r="I211" s="14"/>
      <c r="J211" s="14"/>
      <c r="K211" s="16"/>
      <c r="L211" s="16"/>
      <c r="M211" s="16"/>
      <c r="N211" s="16"/>
      <c r="O211" s="16"/>
      <c r="P211" s="16"/>
      <c r="Q211" s="16"/>
      <c r="R211" s="16"/>
    </row>
    <row r="212" ht="16.5" spans="1:18">
      <c r="A212" s="13"/>
      <c r="B212" s="13"/>
      <c r="C212" s="13"/>
      <c r="D212" s="13"/>
      <c r="E212" s="13"/>
      <c r="F212" s="13"/>
      <c r="G212" s="13"/>
      <c r="H212" s="14"/>
      <c r="I212" s="14"/>
      <c r="J212" s="14"/>
      <c r="K212" s="16"/>
      <c r="L212" s="16"/>
      <c r="M212" s="16"/>
      <c r="N212" s="16"/>
      <c r="O212" s="16"/>
      <c r="P212" s="16"/>
      <c r="Q212" s="16"/>
      <c r="R212" s="16"/>
    </row>
    <row r="213" ht="16.5" spans="1:18">
      <c r="A213" s="13"/>
      <c r="B213" s="13"/>
      <c r="C213" s="13"/>
      <c r="D213" s="13"/>
      <c r="E213" s="13"/>
      <c r="F213" s="13"/>
      <c r="G213" s="13"/>
      <c r="H213" s="14"/>
      <c r="I213" s="14"/>
      <c r="J213" s="14"/>
      <c r="K213" s="16"/>
      <c r="L213" s="16"/>
      <c r="M213" s="16"/>
      <c r="N213" s="16"/>
      <c r="O213" s="16"/>
      <c r="P213" s="16"/>
      <c r="Q213" s="16"/>
      <c r="R213" s="16"/>
    </row>
    <row r="214" ht="16.5" spans="1:18">
      <c r="A214" s="13"/>
      <c r="B214" s="13"/>
      <c r="C214" s="13"/>
      <c r="D214" s="13"/>
      <c r="E214" s="13"/>
      <c r="F214" s="13"/>
      <c r="G214" s="13"/>
      <c r="H214" s="14"/>
      <c r="I214" s="14"/>
      <c r="J214" s="14"/>
      <c r="K214" s="16"/>
      <c r="L214" s="16"/>
      <c r="M214" s="16"/>
      <c r="N214" s="16"/>
      <c r="O214" s="16"/>
      <c r="P214" s="16"/>
      <c r="Q214" s="16"/>
      <c r="R214" s="16"/>
    </row>
    <row r="215" ht="16.5" spans="1:18">
      <c r="A215" s="13"/>
      <c r="B215" s="13"/>
      <c r="C215" s="13"/>
      <c r="D215" s="13"/>
      <c r="E215" s="13"/>
      <c r="F215" s="13"/>
      <c r="G215" s="13"/>
      <c r="H215" s="14"/>
      <c r="I215" s="14"/>
      <c r="J215" s="14"/>
      <c r="K215" s="16"/>
      <c r="L215" s="16"/>
      <c r="M215" s="16"/>
      <c r="N215" s="16"/>
      <c r="O215" s="16"/>
      <c r="P215" s="16"/>
      <c r="Q215" s="16"/>
      <c r="R215" s="16"/>
    </row>
    <row r="216" ht="16.5" spans="1:18">
      <c r="A216" s="13"/>
      <c r="B216" s="13"/>
      <c r="C216" s="13"/>
      <c r="D216" s="13"/>
      <c r="E216" s="13"/>
      <c r="F216" s="13"/>
      <c r="G216" s="13"/>
      <c r="H216" s="14"/>
      <c r="I216" s="14"/>
      <c r="J216" s="14"/>
      <c r="K216" s="16"/>
      <c r="L216" s="16"/>
      <c r="M216" s="16"/>
      <c r="N216" s="16"/>
      <c r="O216" s="16"/>
      <c r="P216" s="16"/>
      <c r="Q216" s="16"/>
      <c r="R216" s="16"/>
    </row>
    <row r="217" ht="16.5" spans="1:18">
      <c r="A217" s="13"/>
      <c r="B217" s="13"/>
      <c r="C217" s="13"/>
      <c r="D217" s="13"/>
      <c r="E217" s="13"/>
      <c r="F217" s="13"/>
      <c r="G217" s="13"/>
      <c r="H217" s="14"/>
      <c r="I217" s="14"/>
      <c r="J217" s="14"/>
      <c r="K217" s="16"/>
      <c r="L217" s="16"/>
      <c r="M217" s="16"/>
      <c r="N217" s="16"/>
      <c r="O217" s="16"/>
      <c r="P217" s="16"/>
      <c r="Q217" s="16"/>
      <c r="R217" s="16"/>
    </row>
    <row r="218" ht="16.5" spans="1:18">
      <c r="A218" s="13"/>
      <c r="B218" s="13"/>
      <c r="C218" s="13"/>
      <c r="D218" s="13"/>
      <c r="E218" s="13"/>
      <c r="F218" s="13"/>
      <c r="G218" s="13"/>
      <c r="H218" s="14"/>
      <c r="I218" s="14"/>
      <c r="J218" s="14"/>
      <c r="K218" s="16"/>
      <c r="L218" s="16"/>
      <c r="M218" s="16"/>
      <c r="N218" s="16"/>
      <c r="O218" s="16"/>
      <c r="P218" s="16"/>
      <c r="Q218" s="16"/>
      <c r="R218" s="16"/>
    </row>
    <row r="219" ht="16.5" spans="1:18">
      <c r="A219" s="13"/>
      <c r="B219" s="13"/>
      <c r="C219" s="13"/>
      <c r="D219" s="13"/>
      <c r="E219" s="13"/>
      <c r="F219" s="13"/>
      <c r="G219" s="13"/>
      <c r="H219" s="14"/>
      <c r="I219" s="14"/>
      <c r="J219" s="14"/>
      <c r="K219" s="16"/>
      <c r="L219" s="16"/>
      <c r="M219" s="16"/>
      <c r="N219" s="16"/>
      <c r="O219" s="16"/>
      <c r="P219" s="16"/>
      <c r="Q219" s="16"/>
      <c r="R219" s="16"/>
    </row>
    <row r="220" ht="16.5" spans="1:18">
      <c r="A220" s="13"/>
      <c r="B220" s="13"/>
      <c r="C220" s="13"/>
      <c r="D220" s="13"/>
      <c r="E220" s="13"/>
      <c r="F220" s="13"/>
      <c r="G220" s="13"/>
      <c r="H220" s="14"/>
      <c r="I220" s="14"/>
      <c r="J220" s="14"/>
      <c r="K220" s="16"/>
      <c r="L220" s="16"/>
      <c r="M220" s="16"/>
      <c r="N220" s="16"/>
      <c r="O220" s="16"/>
      <c r="P220" s="16"/>
      <c r="Q220" s="16"/>
      <c r="R220" s="16"/>
    </row>
    <row r="221" ht="16.5" spans="1:18">
      <c r="A221" s="13"/>
      <c r="B221" s="13"/>
      <c r="C221" s="13"/>
      <c r="D221" s="13"/>
      <c r="E221" s="13"/>
      <c r="F221" s="13"/>
      <c r="G221" s="13"/>
      <c r="H221" s="14"/>
      <c r="I221" s="14"/>
      <c r="J221" s="14"/>
      <c r="K221" s="16"/>
      <c r="L221" s="16"/>
      <c r="M221" s="16"/>
      <c r="N221" s="16"/>
      <c r="O221" s="16"/>
      <c r="P221" s="16"/>
      <c r="Q221" s="16"/>
      <c r="R221" s="16"/>
    </row>
    <row r="222" ht="16.5" spans="1:18">
      <c r="A222" s="13"/>
      <c r="B222" s="13"/>
      <c r="C222" s="13"/>
      <c r="D222" s="13"/>
      <c r="E222" s="13"/>
      <c r="F222" s="13"/>
      <c r="G222" s="13"/>
      <c r="H222" s="14"/>
      <c r="I222" s="14"/>
      <c r="J222" s="14"/>
      <c r="K222" s="16"/>
      <c r="L222" s="16"/>
      <c r="M222" s="16"/>
      <c r="N222" s="16"/>
      <c r="O222" s="16"/>
      <c r="P222" s="16"/>
      <c r="Q222" s="16"/>
      <c r="R222" s="16"/>
    </row>
    <row r="223" ht="16.5" spans="1:18">
      <c r="A223" s="13"/>
      <c r="B223" s="13"/>
      <c r="C223" s="13"/>
      <c r="D223" s="13"/>
      <c r="E223" s="13"/>
      <c r="F223" s="13"/>
      <c r="G223" s="13"/>
      <c r="H223" s="14"/>
      <c r="I223" s="14"/>
      <c r="J223" s="14"/>
      <c r="K223" s="16"/>
      <c r="L223" s="16"/>
      <c r="M223" s="16"/>
      <c r="N223" s="16"/>
      <c r="O223" s="16"/>
      <c r="P223" s="16"/>
      <c r="Q223" s="16"/>
      <c r="R223" s="16"/>
    </row>
    <row r="224" ht="16.5" spans="1:18">
      <c r="A224" s="13"/>
      <c r="B224" s="13"/>
      <c r="C224" s="13"/>
      <c r="D224" s="13"/>
      <c r="E224" s="13"/>
      <c r="F224" s="13"/>
      <c r="G224" s="13"/>
      <c r="H224" s="14"/>
      <c r="I224" s="14"/>
      <c r="J224" s="14"/>
      <c r="K224" s="16"/>
      <c r="L224" s="16"/>
      <c r="M224" s="16"/>
      <c r="N224" s="16"/>
      <c r="O224" s="16"/>
      <c r="P224" s="16"/>
      <c r="Q224" s="16"/>
      <c r="R224" s="16"/>
    </row>
    <row r="225" ht="16.5" spans="1:18">
      <c r="A225" s="13"/>
      <c r="B225" s="13"/>
      <c r="C225" s="13"/>
      <c r="D225" s="13"/>
      <c r="E225" s="13"/>
      <c r="F225" s="13"/>
      <c r="G225" s="13"/>
      <c r="H225" s="14"/>
      <c r="I225" s="14"/>
      <c r="J225" s="14"/>
      <c r="K225" s="16"/>
      <c r="L225" s="16"/>
      <c r="M225" s="16"/>
      <c r="N225" s="16"/>
      <c r="O225" s="16"/>
      <c r="P225" s="16"/>
      <c r="Q225" s="16"/>
      <c r="R225" s="16"/>
    </row>
    <row r="226" ht="16.5" spans="1:18">
      <c r="A226" s="13"/>
      <c r="B226" s="13"/>
      <c r="C226" s="13"/>
      <c r="D226" s="13"/>
      <c r="E226" s="13"/>
      <c r="F226" s="13"/>
      <c r="G226" s="13"/>
      <c r="H226" s="14"/>
      <c r="I226" s="14"/>
      <c r="J226" s="14"/>
      <c r="K226" s="16"/>
      <c r="L226" s="16"/>
      <c r="M226" s="16"/>
      <c r="N226" s="16"/>
      <c r="O226" s="16"/>
      <c r="P226" s="16"/>
      <c r="Q226" s="16"/>
      <c r="R226" s="16"/>
    </row>
    <row r="227" ht="16.5" spans="1:18">
      <c r="A227" s="13"/>
      <c r="B227" s="13"/>
      <c r="C227" s="13"/>
      <c r="D227" s="13"/>
      <c r="E227" s="13"/>
      <c r="F227" s="13"/>
      <c r="G227" s="13"/>
      <c r="H227" s="14"/>
      <c r="I227" s="14"/>
      <c r="J227" s="14"/>
      <c r="K227" s="16"/>
      <c r="L227" s="16"/>
      <c r="M227" s="16"/>
      <c r="N227" s="16"/>
      <c r="O227" s="16"/>
      <c r="P227" s="16"/>
      <c r="Q227" s="16"/>
      <c r="R227" s="16"/>
    </row>
    <row r="228" ht="16.5" spans="1:18">
      <c r="A228" s="13"/>
      <c r="B228" s="13"/>
      <c r="C228" s="13"/>
      <c r="D228" s="13"/>
      <c r="E228" s="13"/>
      <c r="F228" s="13"/>
      <c r="G228" s="13"/>
      <c r="H228" s="14"/>
      <c r="I228" s="14"/>
      <c r="J228" s="14"/>
      <c r="K228" s="16"/>
      <c r="L228" s="16"/>
      <c r="M228" s="16"/>
      <c r="N228" s="16"/>
      <c r="O228" s="16"/>
      <c r="P228" s="16"/>
      <c r="Q228" s="16"/>
      <c r="R228" s="16"/>
    </row>
    <row r="229" ht="16.5" spans="1:18">
      <c r="A229" s="13"/>
      <c r="B229" s="13"/>
      <c r="C229" s="13"/>
      <c r="D229" s="13"/>
      <c r="E229" s="13"/>
      <c r="F229" s="13"/>
      <c r="G229" s="13"/>
      <c r="H229" s="14"/>
      <c r="I229" s="14"/>
      <c r="J229" s="14"/>
      <c r="K229" s="16"/>
      <c r="L229" s="16"/>
      <c r="M229" s="16"/>
      <c r="N229" s="16"/>
      <c r="O229" s="16"/>
      <c r="P229" s="16"/>
      <c r="Q229" s="16"/>
      <c r="R229" s="16"/>
    </row>
    <row r="230" ht="16.5" spans="1:18">
      <c r="A230" s="13"/>
      <c r="B230" s="13"/>
      <c r="C230" s="13"/>
      <c r="D230" s="13"/>
      <c r="E230" s="13"/>
      <c r="F230" s="13"/>
      <c r="G230" s="13"/>
      <c r="H230" s="14"/>
      <c r="I230" s="14"/>
      <c r="J230" s="14"/>
      <c r="K230" s="16"/>
      <c r="L230" s="16"/>
      <c r="M230" s="16"/>
      <c r="N230" s="16"/>
      <c r="O230" s="16"/>
      <c r="P230" s="16"/>
      <c r="Q230" s="16"/>
      <c r="R230" s="16"/>
    </row>
    <row r="231" ht="16.5" spans="1:18">
      <c r="A231" s="13"/>
      <c r="B231" s="13"/>
      <c r="C231" s="13"/>
      <c r="D231" s="13"/>
      <c r="E231" s="13"/>
      <c r="F231" s="13"/>
      <c r="G231" s="13"/>
      <c r="H231" s="14"/>
      <c r="I231" s="14"/>
      <c r="J231" s="14"/>
      <c r="K231" s="16"/>
      <c r="L231" s="16"/>
      <c r="M231" s="16"/>
      <c r="N231" s="16"/>
      <c r="O231" s="16"/>
      <c r="P231" s="16"/>
      <c r="Q231" s="16"/>
      <c r="R231" s="16"/>
    </row>
    <row r="232" ht="16.5" spans="1:18">
      <c r="A232" s="13"/>
      <c r="B232" s="13"/>
      <c r="C232" s="13"/>
      <c r="D232" s="13"/>
      <c r="E232" s="13"/>
      <c r="F232" s="13"/>
      <c r="G232" s="13"/>
      <c r="H232" s="14"/>
      <c r="I232" s="14"/>
      <c r="J232" s="14"/>
      <c r="K232" s="16"/>
      <c r="L232" s="16"/>
      <c r="M232" s="16"/>
      <c r="N232" s="16"/>
      <c r="O232" s="16"/>
      <c r="P232" s="16"/>
      <c r="Q232" s="16"/>
      <c r="R232" s="16"/>
    </row>
    <row r="233" ht="16.5" spans="1:18">
      <c r="A233" s="13"/>
      <c r="B233" s="13"/>
      <c r="C233" s="13"/>
      <c r="D233" s="13"/>
      <c r="E233" s="13"/>
      <c r="F233" s="13"/>
      <c r="G233" s="13"/>
      <c r="H233" s="14"/>
      <c r="I233" s="14"/>
      <c r="J233" s="14"/>
      <c r="K233" s="16"/>
      <c r="L233" s="16"/>
      <c r="M233" s="16"/>
      <c r="N233" s="16"/>
      <c r="O233" s="16"/>
      <c r="P233" s="16"/>
      <c r="Q233" s="16"/>
      <c r="R233" s="16"/>
    </row>
    <row r="234" ht="16.5" spans="1:18">
      <c r="A234" s="13"/>
      <c r="B234" s="13"/>
      <c r="C234" s="13"/>
      <c r="D234" s="13"/>
      <c r="E234" s="13"/>
      <c r="F234" s="13"/>
      <c r="G234" s="13"/>
      <c r="H234" s="14"/>
      <c r="I234" s="14"/>
      <c r="J234" s="14"/>
      <c r="K234" s="16"/>
      <c r="L234" s="16"/>
      <c r="M234" s="16"/>
      <c r="N234" s="16"/>
      <c r="O234" s="16"/>
      <c r="P234" s="16"/>
      <c r="Q234" s="16"/>
      <c r="R234" s="16"/>
    </row>
    <row r="235" ht="16.5" spans="1:18">
      <c r="A235" s="13"/>
      <c r="B235" s="13"/>
      <c r="C235" s="13"/>
      <c r="D235" s="13"/>
      <c r="E235" s="13"/>
      <c r="F235" s="13"/>
      <c r="G235" s="13"/>
      <c r="H235" s="14"/>
      <c r="I235" s="14"/>
      <c r="J235" s="14"/>
      <c r="K235" s="16"/>
      <c r="L235" s="16"/>
      <c r="M235" s="16"/>
      <c r="N235" s="16"/>
      <c r="O235" s="16"/>
      <c r="P235" s="16"/>
      <c r="Q235" s="16"/>
      <c r="R235" s="16"/>
    </row>
    <row r="236" ht="16.5" spans="1:18">
      <c r="A236" s="13"/>
      <c r="B236" s="13"/>
      <c r="C236" s="13"/>
      <c r="D236" s="13"/>
      <c r="E236" s="13"/>
      <c r="F236" s="13"/>
      <c r="G236" s="13"/>
      <c r="H236" s="14"/>
      <c r="I236" s="14"/>
      <c r="J236" s="14"/>
      <c r="K236" s="16"/>
      <c r="L236" s="16"/>
      <c r="M236" s="16"/>
      <c r="N236" s="16"/>
      <c r="O236" s="16"/>
      <c r="P236" s="16"/>
      <c r="Q236" s="16"/>
      <c r="R236" s="16"/>
    </row>
    <row r="237" ht="16.5" spans="1:18">
      <c r="A237" s="13"/>
      <c r="B237" s="13"/>
      <c r="C237" s="13"/>
      <c r="D237" s="13"/>
      <c r="E237" s="13"/>
      <c r="F237" s="13"/>
      <c r="G237" s="13"/>
      <c r="H237" s="14"/>
      <c r="I237" s="14"/>
      <c r="J237" s="14"/>
      <c r="K237" s="16"/>
      <c r="L237" s="16"/>
      <c r="M237" s="16"/>
      <c r="N237" s="16"/>
      <c r="O237" s="16"/>
      <c r="P237" s="16"/>
      <c r="Q237" s="16"/>
      <c r="R237" s="16"/>
    </row>
    <row r="238" ht="16.5" spans="1:18">
      <c r="A238" s="13"/>
      <c r="B238" s="13"/>
      <c r="C238" s="13"/>
      <c r="D238" s="13"/>
      <c r="E238" s="13"/>
      <c r="F238" s="13"/>
      <c r="G238" s="13"/>
      <c r="H238" s="14"/>
      <c r="I238" s="14"/>
      <c r="J238" s="14"/>
      <c r="K238" s="16"/>
      <c r="L238" s="16"/>
      <c r="M238" s="16"/>
      <c r="N238" s="16"/>
      <c r="O238" s="16"/>
      <c r="P238" s="16"/>
      <c r="Q238" s="16"/>
      <c r="R238" s="16"/>
    </row>
    <row r="239" ht="16.5" spans="1:18">
      <c r="A239" s="13"/>
      <c r="B239" s="13"/>
      <c r="C239" s="13"/>
      <c r="D239" s="13"/>
      <c r="E239" s="13"/>
      <c r="F239" s="13"/>
      <c r="G239" s="13"/>
      <c r="H239" s="14"/>
      <c r="I239" s="14"/>
      <c r="J239" s="14"/>
      <c r="K239" s="16"/>
      <c r="L239" s="16"/>
      <c r="M239" s="16"/>
      <c r="N239" s="16"/>
      <c r="O239" s="16"/>
      <c r="P239" s="16"/>
      <c r="Q239" s="16"/>
      <c r="R239" s="16"/>
    </row>
    <row r="240" ht="16.5" spans="1:18">
      <c r="A240" s="13"/>
      <c r="B240" s="13"/>
      <c r="C240" s="13"/>
      <c r="D240" s="13"/>
      <c r="E240" s="13"/>
      <c r="F240" s="13"/>
      <c r="G240" s="13"/>
      <c r="H240" s="14"/>
      <c r="I240" s="14"/>
      <c r="J240" s="14"/>
      <c r="K240" s="16"/>
      <c r="L240" s="16"/>
      <c r="M240" s="16"/>
      <c r="N240" s="16"/>
      <c r="O240" s="16"/>
      <c r="P240" s="16"/>
      <c r="Q240" s="16"/>
      <c r="R240" s="16"/>
    </row>
    <row r="241" ht="16.5" spans="1:18">
      <c r="A241" s="13"/>
      <c r="B241" s="13"/>
      <c r="C241" s="13"/>
      <c r="D241" s="13"/>
      <c r="E241" s="13"/>
      <c r="F241" s="13"/>
      <c r="G241" s="13"/>
      <c r="H241" s="14"/>
      <c r="I241" s="14"/>
      <c r="J241" s="14"/>
      <c r="K241" s="16"/>
      <c r="L241" s="16"/>
      <c r="M241" s="16"/>
      <c r="N241" s="16"/>
      <c r="O241" s="16"/>
      <c r="P241" s="16"/>
      <c r="Q241" s="16"/>
      <c r="R241" s="16"/>
    </row>
    <row r="242" ht="16.5" spans="1:18">
      <c r="A242" s="13"/>
      <c r="B242" s="13"/>
      <c r="C242" s="13"/>
      <c r="D242" s="13"/>
      <c r="E242" s="13"/>
      <c r="F242" s="13"/>
      <c r="G242" s="13"/>
      <c r="H242" s="14"/>
      <c r="I242" s="14"/>
      <c r="J242" s="14"/>
      <c r="K242" s="16"/>
      <c r="L242" s="16"/>
      <c r="M242" s="16"/>
      <c r="N242" s="16"/>
      <c r="O242" s="16"/>
      <c r="P242" s="16"/>
      <c r="Q242" s="16"/>
      <c r="R242" s="16"/>
    </row>
    <row r="243" ht="16.5" spans="1:18">
      <c r="A243" s="13"/>
      <c r="B243" s="13"/>
      <c r="C243" s="13"/>
      <c r="D243" s="13"/>
      <c r="E243" s="13"/>
      <c r="F243" s="13"/>
      <c r="G243" s="13"/>
      <c r="H243" s="14"/>
      <c r="I243" s="14"/>
      <c r="J243" s="14"/>
      <c r="K243" s="16"/>
      <c r="L243" s="16"/>
      <c r="M243" s="16"/>
      <c r="N243" s="16"/>
      <c r="O243" s="16"/>
      <c r="P243" s="16"/>
      <c r="Q243" s="16"/>
      <c r="R243" s="16"/>
    </row>
    <row r="244" ht="16.5" spans="1:18">
      <c r="A244" s="13"/>
      <c r="B244" s="13"/>
      <c r="C244" s="13"/>
      <c r="D244" s="13"/>
      <c r="E244" s="13"/>
      <c r="F244" s="13"/>
      <c r="G244" s="13"/>
      <c r="H244" s="14"/>
      <c r="I244" s="14"/>
      <c r="J244" s="14"/>
      <c r="K244" s="16"/>
      <c r="L244" s="16"/>
      <c r="M244" s="16"/>
      <c r="N244" s="16"/>
      <c r="O244" s="16"/>
      <c r="P244" s="16"/>
      <c r="Q244" s="16"/>
      <c r="R244" s="16"/>
    </row>
    <row r="245" ht="16.5" spans="1:18">
      <c r="A245" s="13"/>
      <c r="B245" s="13"/>
      <c r="C245" s="13"/>
      <c r="D245" s="13"/>
      <c r="E245" s="13"/>
      <c r="F245" s="13"/>
      <c r="G245" s="13"/>
      <c r="H245" s="14"/>
      <c r="I245" s="14"/>
      <c r="J245" s="14"/>
      <c r="K245" s="16"/>
      <c r="L245" s="16"/>
      <c r="M245" s="16"/>
      <c r="N245" s="16"/>
      <c r="O245" s="16"/>
      <c r="P245" s="16"/>
      <c r="Q245" s="16"/>
      <c r="R245" s="16"/>
    </row>
    <row r="246" ht="16.5" spans="1:18">
      <c r="A246" s="13"/>
      <c r="B246" s="13"/>
      <c r="C246" s="13"/>
      <c r="D246" s="13"/>
      <c r="E246" s="13"/>
      <c r="F246" s="13"/>
      <c r="G246" s="13"/>
      <c r="H246" s="14"/>
      <c r="I246" s="14"/>
      <c r="J246" s="14"/>
      <c r="K246" s="16"/>
      <c r="L246" s="16"/>
      <c r="M246" s="16"/>
      <c r="N246" s="16"/>
      <c r="O246" s="16"/>
      <c r="P246" s="16"/>
      <c r="Q246" s="16"/>
      <c r="R246" s="16"/>
    </row>
    <row r="247" ht="16.5" spans="1:18">
      <c r="A247" s="13"/>
      <c r="B247" s="13"/>
      <c r="C247" s="13"/>
      <c r="D247" s="13"/>
      <c r="E247" s="13"/>
      <c r="F247" s="13"/>
      <c r="G247" s="13"/>
      <c r="H247" s="14"/>
      <c r="I247" s="14"/>
      <c r="J247" s="14"/>
      <c r="K247" s="16"/>
      <c r="L247" s="16"/>
      <c r="M247" s="16"/>
      <c r="N247" s="16"/>
      <c r="O247" s="16"/>
      <c r="P247" s="16"/>
      <c r="Q247" s="16"/>
      <c r="R247" s="16"/>
    </row>
    <row r="248" ht="16.5" spans="1:18">
      <c r="A248" s="13"/>
      <c r="B248" s="13"/>
      <c r="C248" s="13"/>
      <c r="D248" s="13"/>
      <c r="E248" s="13"/>
      <c r="F248" s="13"/>
      <c r="G248" s="13"/>
      <c r="H248" s="14"/>
      <c r="I248" s="14"/>
      <c r="J248" s="14"/>
      <c r="K248" s="16"/>
      <c r="L248" s="16"/>
      <c r="M248" s="16"/>
      <c r="N248" s="16"/>
      <c r="O248" s="16"/>
      <c r="P248" s="16"/>
      <c r="Q248" s="16"/>
      <c r="R248" s="16"/>
    </row>
    <row r="249" ht="16.5" spans="1:18">
      <c r="A249" s="13"/>
      <c r="B249" s="13"/>
      <c r="C249" s="13"/>
      <c r="D249" s="13"/>
      <c r="E249" s="13"/>
      <c r="F249" s="13"/>
      <c r="G249" s="13"/>
      <c r="H249" s="14"/>
      <c r="I249" s="14"/>
      <c r="J249" s="14"/>
      <c r="K249" s="16"/>
      <c r="L249" s="16"/>
      <c r="M249" s="16"/>
      <c r="N249" s="16"/>
      <c r="O249" s="16"/>
      <c r="P249" s="16"/>
      <c r="Q249" s="16"/>
      <c r="R249" s="16"/>
    </row>
    <row r="250" ht="16.5" spans="1:18">
      <c r="A250" s="13"/>
      <c r="B250" s="13"/>
      <c r="C250" s="13"/>
      <c r="D250" s="13"/>
      <c r="E250" s="13"/>
      <c r="F250" s="13"/>
      <c r="G250" s="13"/>
      <c r="H250" s="14"/>
      <c r="I250" s="14"/>
      <c r="J250" s="14"/>
      <c r="K250" s="16"/>
      <c r="L250" s="16"/>
      <c r="M250" s="16"/>
      <c r="N250" s="16"/>
      <c r="O250" s="16"/>
      <c r="P250" s="16"/>
      <c r="Q250" s="16"/>
      <c r="R250" s="16"/>
    </row>
    <row r="251" ht="16.5" spans="1:18">
      <c r="A251" s="13"/>
      <c r="B251" s="13"/>
      <c r="C251" s="13"/>
      <c r="D251" s="13"/>
      <c r="E251" s="13"/>
      <c r="F251" s="13"/>
      <c r="G251" s="13"/>
      <c r="H251" s="14"/>
      <c r="I251" s="14"/>
      <c r="J251" s="14"/>
      <c r="K251" s="16"/>
      <c r="L251" s="16"/>
      <c r="M251" s="16"/>
      <c r="N251" s="16"/>
      <c r="O251" s="16"/>
      <c r="P251" s="16"/>
      <c r="Q251" s="16"/>
      <c r="R251" s="16"/>
    </row>
    <row r="252" ht="16.5" spans="1:18">
      <c r="A252" s="13"/>
      <c r="B252" s="13"/>
      <c r="C252" s="13"/>
      <c r="D252" s="13"/>
      <c r="E252" s="13"/>
      <c r="F252" s="13"/>
      <c r="G252" s="13"/>
      <c r="H252" s="14"/>
      <c r="I252" s="14"/>
      <c r="J252" s="14"/>
      <c r="K252" s="16"/>
      <c r="L252" s="16"/>
      <c r="M252" s="16"/>
      <c r="N252" s="16"/>
      <c r="O252" s="16"/>
      <c r="P252" s="16"/>
      <c r="Q252" s="16"/>
      <c r="R252" s="16"/>
    </row>
    <row r="253" ht="16.5" spans="1:18">
      <c r="A253" s="13"/>
      <c r="B253" s="13"/>
      <c r="C253" s="13"/>
      <c r="D253" s="13"/>
      <c r="E253" s="13"/>
      <c r="F253" s="13"/>
      <c r="G253" s="13"/>
      <c r="H253" s="14"/>
      <c r="I253" s="14"/>
      <c r="J253" s="14"/>
      <c r="K253" s="16"/>
      <c r="L253" s="16"/>
      <c r="M253" s="16"/>
      <c r="N253" s="16"/>
      <c r="O253" s="16"/>
      <c r="P253" s="16"/>
      <c r="Q253" s="16"/>
      <c r="R253" s="16"/>
    </row>
    <row r="254" ht="16.5" spans="1:18">
      <c r="A254" s="13"/>
      <c r="B254" s="13"/>
      <c r="C254" s="13"/>
      <c r="D254" s="13"/>
      <c r="E254" s="13"/>
      <c r="F254" s="13"/>
      <c r="G254" s="13"/>
      <c r="H254" s="14"/>
      <c r="I254" s="14"/>
      <c r="J254" s="14"/>
      <c r="K254" s="16"/>
      <c r="L254" s="16"/>
      <c r="M254" s="16"/>
      <c r="N254" s="16"/>
      <c r="O254" s="16"/>
      <c r="P254" s="16"/>
      <c r="Q254" s="16"/>
      <c r="R254" s="16"/>
    </row>
    <row r="255" ht="16.5" spans="1:18">
      <c r="A255" s="13"/>
      <c r="B255" s="13"/>
      <c r="C255" s="13"/>
      <c r="D255" s="13"/>
      <c r="E255" s="13"/>
      <c r="F255" s="13"/>
      <c r="G255" s="13"/>
      <c r="H255" s="14"/>
      <c r="I255" s="14"/>
      <c r="J255" s="14"/>
      <c r="K255" s="16"/>
      <c r="L255" s="16"/>
      <c r="M255" s="16"/>
      <c r="N255" s="16"/>
      <c r="O255" s="16"/>
      <c r="P255" s="16"/>
      <c r="Q255" s="16"/>
      <c r="R255" s="16"/>
    </row>
    <row r="256" ht="16.5" spans="1:18">
      <c r="A256" s="13"/>
      <c r="B256" s="13"/>
      <c r="C256" s="13"/>
      <c r="D256" s="13"/>
      <c r="E256" s="13"/>
      <c r="F256" s="13"/>
      <c r="G256" s="13"/>
      <c r="H256" s="14"/>
      <c r="I256" s="14"/>
      <c r="J256" s="14"/>
      <c r="K256" s="16"/>
      <c r="L256" s="16"/>
      <c r="M256" s="16"/>
      <c r="N256" s="16"/>
      <c r="O256" s="16"/>
      <c r="P256" s="16"/>
      <c r="Q256" s="16"/>
      <c r="R256" s="16"/>
    </row>
    <row r="257" ht="16.5" spans="1:18">
      <c r="A257" s="13"/>
      <c r="B257" s="13"/>
      <c r="C257" s="13"/>
      <c r="D257" s="13"/>
      <c r="E257" s="13"/>
      <c r="F257" s="13"/>
      <c r="G257" s="13"/>
      <c r="H257" s="14"/>
      <c r="I257" s="14"/>
      <c r="J257" s="14"/>
      <c r="K257" s="16"/>
      <c r="L257" s="16"/>
      <c r="M257" s="16"/>
      <c r="N257" s="16"/>
      <c r="O257" s="16"/>
      <c r="P257" s="16"/>
      <c r="Q257" s="16"/>
      <c r="R257" s="16"/>
    </row>
    <row r="258" ht="16.5" spans="1:18">
      <c r="A258" s="13"/>
      <c r="B258" s="13"/>
      <c r="C258" s="13"/>
      <c r="D258" s="13"/>
      <c r="E258" s="13"/>
      <c r="F258" s="13"/>
      <c r="G258" s="13"/>
      <c r="H258" s="14"/>
      <c r="I258" s="14"/>
      <c r="J258" s="14"/>
      <c r="K258" s="16"/>
      <c r="L258" s="16"/>
      <c r="M258" s="16"/>
      <c r="N258" s="16"/>
      <c r="O258" s="16"/>
      <c r="P258" s="16"/>
      <c r="Q258" s="16"/>
      <c r="R258" s="16"/>
    </row>
    <row r="259" ht="16.5" spans="1:18">
      <c r="A259" s="13"/>
      <c r="B259" s="13"/>
      <c r="C259" s="13"/>
      <c r="D259" s="13"/>
      <c r="E259" s="13"/>
      <c r="F259" s="13"/>
      <c r="G259" s="13"/>
      <c r="H259" s="14"/>
      <c r="I259" s="14"/>
      <c r="J259" s="14"/>
      <c r="K259" s="16"/>
      <c r="L259" s="16"/>
      <c r="M259" s="16"/>
      <c r="N259" s="16"/>
      <c r="O259" s="16"/>
      <c r="P259" s="16"/>
      <c r="Q259" s="16"/>
      <c r="R259" s="16"/>
    </row>
    <row r="260" ht="16.5" spans="1:18">
      <c r="A260" s="13"/>
      <c r="B260" s="13"/>
      <c r="C260" s="13"/>
      <c r="D260" s="13"/>
      <c r="E260" s="13"/>
      <c r="F260" s="13"/>
      <c r="G260" s="13"/>
      <c r="H260" s="14"/>
      <c r="I260" s="14"/>
      <c r="J260" s="14"/>
      <c r="K260" s="16"/>
      <c r="L260" s="16"/>
      <c r="M260" s="16"/>
      <c r="N260" s="16"/>
      <c r="O260" s="16"/>
      <c r="P260" s="16"/>
      <c r="Q260" s="16"/>
      <c r="R260" s="16"/>
    </row>
    <row r="261" ht="16.5" spans="1:18">
      <c r="A261" s="13"/>
      <c r="B261" s="13"/>
      <c r="C261" s="13"/>
      <c r="D261" s="13"/>
      <c r="E261" s="13"/>
      <c r="F261" s="13"/>
      <c r="G261" s="13"/>
      <c r="H261" s="14"/>
      <c r="I261" s="14"/>
      <c r="J261" s="14"/>
      <c r="K261" s="16"/>
      <c r="L261" s="16"/>
      <c r="M261" s="16"/>
      <c r="N261" s="16"/>
      <c r="O261" s="16"/>
      <c r="P261" s="16"/>
      <c r="Q261" s="16"/>
      <c r="R261" s="16"/>
    </row>
    <row r="262" ht="16.5" spans="1:18">
      <c r="A262" s="13"/>
      <c r="B262" s="13"/>
      <c r="C262" s="13"/>
      <c r="D262" s="13"/>
      <c r="E262" s="13"/>
      <c r="F262" s="13"/>
      <c r="G262" s="13"/>
      <c r="H262" s="14"/>
      <c r="I262" s="14"/>
      <c r="J262" s="14"/>
      <c r="K262" s="16"/>
      <c r="L262" s="16"/>
      <c r="M262" s="16"/>
      <c r="N262" s="16"/>
      <c r="O262" s="16"/>
      <c r="P262" s="16"/>
      <c r="Q262" s="16"/>
      <c r="R262" s="16"/>
    </row>
    <row r="263" ht="16.5" spans="1:18">
      <c r="A263" s="13"/>
      <c r="B263" s="13"/>
      <c r="C263" s="13"/>
      <c r="D263" s="13"/>
      <c r="E263" s="13"/>
      <c r="F263" s="13"/>
      <c r="G263" s="13"/>
      <c r="H263" s="14"/>
      <c r="I263" s="14"/>
      <c r="J263" s="14"/>
      <c r="K263" s="16"/>
      <c r="L263" s="16"/>
      <c r="M263" s="16"/>
      <c r="N263" s="16"/>
      <c r="O263" s="16"/>
      <c r="P263" s="16"/>
      <c r="Q263" s="16"/>
      <c r="R263" s="16"/>
    </row>
    <row r="264" ht="16.5" spans="1:18">
      <c r="A264" s="13"/>
      <c r="B264" s="13"/>
      <c r="C264" s="13"/>
      <c r="D264" s="13"/>
      <c r="E264" s="13"/>
      <c r="F264" s="13"/>
      <c r="G264" s="13"/>
      <c r="H264" s="14"/>
      <c r="I264" s="14"/>
      <c r="J264" s="14"/>
      <c r="K264" s="16"/>
      <c r="L264" s="16"/>
      <c r="M264" s="16"/>
      <c r="N264" s="16"/>
      <c r="O264" s="16"/>
      <c r="P264" s="16"/>
      <c r="Q264" s="16"/>
      <c r="R264" s="16"/>
    </row>
    <row r="265" ht="16.5" spans="1:18">
      <c r="A265" s="13"/>
      <c r="B265" s="13"/>
      <c r="C265" s="13"/>
      <c r="D265" s="13"/>
      <c r="E265" s="13"/>
      <c r="F265" s="13"/>
      <c r="G265" s="13"/>
      <c r="H265" s="14"/>
      <c r="I265" s="14"/>
      <c r="J265" s="14"/>
      <c r="K265" s="16"/>
      <c r="L265" s="16"/>
      <c r="M265" s="16"/>
      <c r="N265" s="16"/>
      <c r="O265" s="16"/>
      <c r="P265" s="16"/>
      <c r="Q265" s="16"/>
      <c r="R265" s="16"/>
    </row>
    <row r="266" ht="16.5" spans="1:18">
      <c r="A266" s="13"/>
      <c r="B266" s="13"/>
      <c r="C266" s="13"/>
      <c r="D266" s="13"/>
      <c r="E266" s="13"/>
      <c r="F266" s="13"/>
      <c r="G266" s="13"/>
      <c r="H266" s="14"/>
      <c r="I266" s="14"/>
      <c r="J266" s="14"/>
      <c r="K266" s="16"/>
      <c r="L266" s="16"/>
      <c r="M266" s="16"/>
      <c r="N266" s="16"/>
      <c r="O266" s="16"/>
      <c r="P266" s="16"/>
      <c r="Q266" s="16"/>
      <c r="R266" s="16"/>
    </row>
    <row r="267" ht="16.5" spans="1:18">
      <c r="A267" s="13"/>
      <c r="B267" s="13"/>
      <c r="C267" s="13"/>
      <c r="D267" s="13"/>
      <c r="E267" s="13"/>
      <c r="F267" s="13"/>
      <c r="G267" s="13"/>
      <c r="H267" s="14"/>
      <c r="I267" s="14"/>
      <c r="J267" s="14"/>
      <c r="K267" s="16"/>
      <c r="L267" s="16"/>
      <c r="M267" s="16"/>
      <c r="N267" s="16"/>
      <c r="O267" s="16"/>
      <c r="P267" s="16"/>
      <c r="Q267" s="16"/>
      <c r="R267" s="16"/>
    </row>
    <row r="268" ht="16.5" spans="1:18">
      <c r="A268" s="13"/>
      <c r="B268" s="13"/>
      <c r="C268" s="13"/>
      <c r="D268" s="13"/>
      <c r="E268" s="13"/>
      <c r="F268" s="13"/>
      <c r="G268" s="13"/>
      <c r="H268" s="14"/>
      <c r="I268" s="14"/>
      <c r="J268" s="14"/>
      <c r="K268" s="16"/>
      <c r="L268" s="16"/>
      <c r="M268" s="16"/>
      <c r="N268" s="16"/>
      <c r="O268" s="16"/>
      <c r="P268" s="16"/>
      <c r="Q268" s="16"/>
      <c r="R268" s="16"/>
    </row>
    <row r="269" ht="16.5" spans="1:18">
      <c r="A269" s="13"/>
      <c r="B269" s="13"/>
      <c r="C269" s="13"/>
      <c r="D269" s="13"/>
      <c r="E269" s="13"/>
      <c r="F269" s="13"/>
      <c r="G269" s="13"/>
      <c r="H269" s="14"/>
      <c r="I269" s="14"/>
      <c r="J269" s="14"/>
      <c r="K269" s="16"/>
      <c r="L269" s="16"/>
      <c r="M269" s="16"/>
      <c r="N269" s="16"/>
      <c r="O269" s="16"/>
      <c r="P269" s="16"/>
      <c r="Q269" s="16"/>
      <c r="R269" s="16"/>
    </row>
    <row r="270" ht="16.5" spans="1:18">
      <c r="A270" s="13"/>
      <c r="B270" s="13"/>
      <c r="C270" s="13"/>
      <c r="D270" s="13"/>
      <c r="E270" s="13"/>
      <c r="F270" s="13"/>
      <c r="G270" s="13"/>
      <c r="H270" s="14"/>
      <c r="I270" s="14"/>
      <c r="J270" s="14"/>
      <c r="K270" s="16"/>
      <c r="L270" s="16"/>
      <c r="M270" s="16"/>
      <c r="N270" s="16"/>
      <c r="O270" s="16"/>
      <c r="P270" s="16"/>
      <c r="Q270" s="16"/>
      <c r="R270" s="16"/>
    </row>
    <row r="271" ht="16.5" spans="1:18">
      <c r="A271" s="13"/>
      <c r="B271" s="13"/>
      <c r="C271" s="13"/>
      <c r="D271" s="13"/>
      <c r="E271" s="13"/>
      <c r="F271" s="13"/>
      <c r="G271" s="13"/>
      <c r="H271" s="14"/>
      <c r="I271" s="14"/>
      <c r="J271" s="14"/>
      <c r="K271" s="16"/>
      <c r="L271" s="16"/>
      <c r="M271" s="16"/>
      <c r="N271" s="16"/>
      <c r="O271" s="16"/>
      <c r="P271" s="16"/>
      <c r="Q271" s="16"/>
      <c r="R271" s="16"/>
    </row>
    <row r="272" ht="16.5" spans="1:18">
      <c r="A272" s="13"/>
      <c r="B272" s="13"/>
      <c r="C272" s="13"/>
      <c r="D272" s="13"/>
      <c r="E272" s="13"/>
      <c r="F272" s="13"/>
      <c r="G272" s="13"/>
      <c r="H272" s="14"/>
      <c r="I272" s="14"/>
      <c r="J272" s="14"/>
      <c r="K272" s="16"/>
      <c r="L272" s="16"/>
      <c r="M272" s="16"/>
      <c r="N272" s="16"/>
      <c r="O272" s="16"/>
      <c r="P272" s="16"/>
      <c r="Q272" s="16"/>
      <c r="R272" s="16"/>
    </row>
    <row r="273" ht="16.5" spans="1:18">
      <c r="A273" s="13"/>
      <c r="B273" s="13"/>
      <c r="C273" s="13"/>
      <c r="D273" s="13"/>
      <c r="E273" s="13"/>
      <c r="F273" s="13"/>
      <c r="G273" s="13"/>
      <c r="H273" s="14"/>
      <c r="I273" s="14"/>
      <c r="J273" s="14"/>
      <c r="K273" s="16"/>
      <c r="L273" s="16"/>
      <c r="M273" s="16"/>
      <c r="N273" s="16"/>
      <c r="O273" s="16"/>
      <c r="P273" s="16"/>
      <c r="Q273" s="16"/>
      <c r="R273" s="16"/>
    </row>
    <row r="274" ht="16.5" spans="1:18">
      <c r="A274" s="13"/>
      <c r="B274" s="13"/>
      <c r="C274" s="13"/>
      <c r="D274" s="13"/>
      <c r="E274" s="13"/>
      <c r="F274" s="13"/>
      <c r="G274" s="13"/>
      <c r="H274" s="14"/>
      <c r="I274" s="14"/>
      <c r="J274" s="14"/>
      <c r="K274" s="16"/>
      <c r="L274" s="16"/>
      <c r="M274" s="16"/>
      <c r="N274" s="16"/>
      <c r="O274" s="16"/>
      <c r="P274" s="16"/>
      <c r="Q274" s="16"/>
      <c r="R274" s="16"/>
    </row>
    <row r="275" ht="16.5" spans="1:18">
      <c r="A275" s="13"/>
      <c r="B275" s="13"/>
      <c r="C275" s="13"/>
      <c r="D275" s="13"/>
      <c r="E275" s="13"/>
      <c r="F275" s="13"/>
      <c r="G275" s="13"/>
      <c r="H275" s="14"/>
      <c r="I275" s="14"/>
      <c r="J275" s="14"/>
      <c r="K275" s="16"/>
      <c r="L275" s="16"/>
      <c r="M275" s="16"/>
      <c r="N275" s="16"/>
      <c r="O275" s="16"/>
      <c r="P275" s="16"/>
      <c r="Q275" s="16"/>
      <c r="R275" s="16"/>
    </row>
    <row r="276" ht="16.5" spans="1:18">
      <c r="A276" s="13"/>
      <c r="B276" s="13"/>
      <c r="C276" s="13"/>
      <c r="D276" s="13"/>
      <c r="E276" s="13"/>
      <c r="F276" s="13"/>
      <c r="G276" s="13"/>
      <c r="H276" s="14"/>
      <c r="I276" s="14"/>
      <c r="J276" s="14"/>
      <c r="K276" s="16"/>
      <c r="L276" s="16"/>
      <c r="M276" s="16"/>
      <c r="N276" s="16"/>
      <c r="O276" s="16"/>
      <c r="P276" s="16"/>
      <c r="Q276" s="16"/>
      <c r="R276" s="16"/>
    </row>
    <row r="277" ht="16.5" spans="1:18">
      <c r="A277" s="13"/>
      <c r="B277" s="13"/>
      <c r="C277" s="13"/>
      <c r="D277" s="13"/>
      <c r="E277" s="13"/>
      <c r="F277" s="13"/>
      <c r="G277" s="13"/>
      <c r="H277" s="14"/>
      <c r="I277" s="14"/>
      <c r="J277" s="14"/>
      <c r="K277" s="16"/>
      <c r="L277" s="16"/>
      <c r="M277" s="16"/>
      <c r="N277" s="16"/>
      <c r="O277" s="16"/>
      <c r="P277" s="16"/>
      <c r="Q277" s="16"/>
      <c r="R277" s="16"/>
    </row>
    <row r="278" ht="16.5" spans="1:18">
      <c r="A278" s="13"/>
      <c r="B278" s="13"/>
      <c r="C278" s="13"/>
      <c r="D278" s="13"/>
      <c r="E278" s="13"/>
      <c r="F278" s="13"/>
      <c r="G278" s="13"/>
      <c r="H278" s="14"/>
      <c r="I278" s="14"/>
      <c r="J278" s="14"/>
      <c r="K278" s="16"/>
      <c r="L278" s="16"/>
      <c r="M278" s="16"/>
      <c r="N278" s="16"/>
      <c r="O278" s="16"/>
      <c r="P278" s="16"/>
      <c r="Q278" s="16"/>
      <c r="R278" s="16"/>
    </row>
    <row r="279" ht="16.5" spans="1:18">
      <c r="A279" s="13"/>
      <c r="B279" s="13"/>
      <c r="C279" s="13"/>
      <c r="D279" s="13"/>
      <c r="E279" s="13"/>
      <c r="F279" s="13"/>
      <c r="G279" s="13"/>
      <c r="H279" s="14"/>
      <c r="I279" s="14"/>
      <c r="J279" s="14"/>
      <c r="K279" s="16"/>
      <c r="L279" s="16"/>
      <c r="M279" s="16"/>
      <c r="N279" s="16"/>
      <c r="O279" s="16"/>
      <c r="P279" s="16"/>
      <c r="Q279" s="16"/>
      <c r="R279" s="16"/>
    </row>
    <row r="280" ht="16.5" spans="1:18">
      <c r="A280" s="13"/>
      <c r="B280" s="13"/>
      <c r="C280" s="13"/>
      <c r="D280" s="13"/>
      <c r="E280" s="13"/>
      <c r="F280" s="13"/>
      <c r="G280" s="13"/>
      <c r="H280" s="14"/>
      <c r="I280" s="14"/>
      <c r="J280" s="14"/>
      <c r="K280" s="16"/>
      <c r="L280" s="16"/>
      <c r="M280" s="16"/>
      <c r="N280" s="16"/>
      <c r="O280" s="16"/>
      <c r="P280" s="16"/>
      <c r="Q280" s="16"/>
      <c r="R280" s="16"/>
    </row>
    <row r="281" ht="16.5" spans="1:18">
      <c r="A281" s="13"/>
      <c r="B281" s="13"/>
      <c r="C281" s="13"/>
      <c r="D281" s="13"/>
      <c r="E281" s="13"/>
      <c r="F281" s="13"/>
      <c r="G281" s="13"/>
      <c r="H281" s="14"/>
      <c r="I281" s="14"/>
      <c r="J281" s="14"/>
      <c r="K281" s="16"/>
      <c r="L281" s="16"/>
      <c r="M281" s="16"/>
      <c r="N281" s="16"/>
      <c r="O281" s="16"/>
      <c r="P281" s="16"/>
      <c r="Q281" s="16"/>
      <c r="R281" s="16"/>
    </row>
    <row r="282" ht="16.5" spans="1:18">
      <c r="A282" s="13"/>
      <c r="B282" s="13"/>
      <c r="C282" s="13"/>
      <c r="D282" s="13"/>
      <c r="E282" s="13"/>
      <c r="F282" s="13"/>
      <c r="G282" s="13"/>
      <c r="H282" s="14"/>
      <c r="I282" s="14"/>
      <c r="J282" s="14"/>
      <c r="K282" s="16"/>
      <c r="L282" s="16"/>
      <c r="M282" s="16"/>
      <c r="N282" s="16"/>
      <c r="O282" s="16"/>
      <c r="P282" s="16"/>
      <c r="Q282" s="16"/>
      <c r="R282" s="16"/>
    </row>
    <row r="283" ht="16.5" spans="1:18">
      <c r="A283" s="13"/>
      <c r="B283" s="13"/>
      <c r="C283" s="13"/>
      <c r="D283" s="13"/>
      <c r="E283" s="13"/>
      <c r="F283" s="13"/>
      <c r="G283" s="13"/>
      <c r="H283" s="14"/>
      <c r="I283" s="14"/>
      <c r="J283" s="14"/>
      <c r="K283" s="16"/>
      <c r="L283" s="16"/>
      <c r="M283" s="16"/>
      <c r="N283" s="16"/>
      <c r="O283" s="16"/>
      <c r="P283" s="16"/>
      <c r="Q283" s="16"/>
      <c r="R283" s="16"/>
    </row>
    <row r="284" ht="16.5" spans="1:18">
      <c r="A284" s="13"/>
      <c r="B284" s="13"/>
      <c r="C284" s="13"/>
      <c r="D284" s="13"/>
      <c r="E284" s="13"/>
      <c r="F284" s="13"/>
      <c r="G284" s="13"/>
      <c r="H284" s="14"/>
      <c r="I284" s="14"/>
      <c r="J284" s="14"/>
      <c r="K284" s="16"/>
      <c r="L284" s="16"/>
      <c r="M284" s="16"/>
      <c r="N284" s="16"/>
      <c r="O284" s="16"/>
      <c r="P284" s="16"/>
      <c r="Q284" s="16"/>
      <c r="R284" s="16"/>
    </row>
    <row r="285" ht="16.5" spans="1:18">
      <c r="A285" s="13"/>
      <c r="B285" s="13"/>
      <c r="C285" s="13"/>
      <c r="D285" s="13"/>
      <c r="E285" s="13"/>
      <c r="F285" s="13"/>
      <c r="G285" s="13"/>
      <c r="H285" s="14"/>
      <c r="I285" s="14"/>
      <c r="J285" s="14"/>
      <c r="K285" s="16"/>
      <c r="L285" s="16"/>
      <c r="M285" s="16"/>
      <c r="N285" s="16"/>
      <c r="O285" s="16"/>
      <c r="P285" s="16"/>
      <c r="Q285" s="16"/>
      <c r="R285" s="16"/>
    </row>
    <row r="286" ht="16.5" spans="1:18">
      <c r="A286" s="13"/>
      <c r="B286" s="13"/>
      <c r="C286" s="13"/>
      <c r="D286" s="13"/>
      <c r="E286" s="13"/>
      <c r="F286" s="13"/>
      <c r="G286" s="13"/>
      <c r="H286" s="14"/>
      <c r="I286" s="14"/>
      <c r="J286" s="14"/>
      <c r="K286" s="16"/>
      <c r="L286" s="16"/>
      <c r="M286" s="16"/>
      <c r="N286" s="16"/>
      <c r="O286" s="16"/>
      <c r="P286" s="16"/>
      <c r="Q286" s="16"/>
      <c r="R286" s="16"/>
    </row>
    <row r="287" ht="16.5" spans="1:18">
      <c r="A287" s="13"/>
      <c r="B287" s="13"/>
      <c r="C287" s="13"/>
      <c r="D287" s="13"/>
      <c r="E287" s="13"/>
      <c r="F287" s="13"/>
      <c r="G287" s="13"/>
      <c r="H287" s="14"/>
      <c r="I287" s="14"/>
      <c r="J287" s="14"/>
      <c r="K287" s="16"/>
      <c r="L287" s="16"/>
      <c r="M287" s="16"/>
      <c r="N287" s="16"/>
      <c r="O287" s="16"/>
      <c r="P287" s="16"/>
      <c r="Q287" s="16"/>
      <c r="R287" s="16"/>
    </row>
    <row r="288" ht="16.5" spans="1:18">
      <c r="A288" s="13"/>
      <c r="B288" s="13"/>
      <c r="C288" s="13"/>
      <c r="D288" s="13"/>
      <c r="E288" s="13"/>
      <c r="F288" s="13"/>
      <c r="G288" s="13"/>
      <c r="H288" s="14"/>
      <c r="I288" s="14"/>
      <c r="J288" s="14"/>
      <c r="K288" s="16"/>
      <c r="L288" s="16"/>
      <c r="M288" s="16"/>
      <c r="N288" s="16"/>
      <c r="O288" s="16"/>
      <c r="P288" s="16"/>
      <c r="Q288" s="16"/>
      <c r="R288" s="16"/>
    </row>
    <row r="289" ht="16.5" spans="1:18">
      <c r="A289" s="13"/>
      <c r="B289" s="13"/>
      <c r="C289" s="13"/>
      <c r="D289" s="13"/>
      <c r="E289" s="13"/>
      <c r="F289" s="13"/>
      <c r="G289" s="13"/>
      <c r="H289" s="14"/>
      <c r="I289" s="14"/>
      <c r="J289" s="14"/>
      <c r="K289" s="16"/>
      <c r="L289" s="16"/>
      <c r="M289" s="16"/>
      <c r="N289" s="16"/>
      <c r="O289" s="16"/>
      <c r="P289" s="16"/>
      <c r="Q289" s="16"/>
      <c r="R289" s="16"/>
    </row>
    <row r="290" ht="16.5" spans="1:18">
      <c r="A290" s="13"/>
      <c r="B290" s="13"/>
      <c r="C290" s="13"/>
      <c r="D290" s="13"/>
      <c r="E290" s="13"/>
      <c r="F290" s="13"/>
      <c r="G290" s="13"/>
      <c r="H290" s="14"/>
      <c r="I290" s="14"/>
      <c r="J290" s="14"/>
      <c r="K290" s="16"/>
      <c r="L290" s="16"/>
      <c r="M290" s="16"/>
      <c r="N290" s="16"/>
      <c r="O290" s="16"/>
      <c r="P290" s="16"/>
      <c r="Q290" s="16"/>
      <c r="R290" s="16"/>
    </row>
    <row r="291" ht="16.5" spans="1:18">
      <c r="A291" s="13"/>
      <c r="B291" s="13"/>
      <c r="C291" s="13"/>
      <c r="D291" s="13"/>
      <c r="E291" s="13"/>
      <c r="F291" s="13"/>
      <c r="G291" s="13"/>
      <c r="H291" s="14"/>
      <c r="I291" s="14"/>
      <c r="J291" s="14"/>
      <c r="K291" s="16"/>
      <c r="L291" s="16"/>
      <c r="M291" s="16"/>
      <c r="N291" s="16"/>
      <c r="O291" s="16"/>
      <c r="P291" s="16"/>
      <c r="Q291" s="16"/>
      <c r="R291" s="16"/>
    </row>
    <row r="292" ht="16.5" spans="1:18">
      <c r="A292" s="13"/>
      <c r="B292" s="13"/>
      <c r="C292" s="13"/>
      <c r="D292" s="13"/>
      <c r="E292" s="13"/>
      <c r="F292" s="13"/>
      <c r="G292" s="13"/>
      <c r="H292" s="14"/>
      <c r="I292" s="14"/>
      <c r="J292" s="14"/>
      <c r="K292" s="16"/>
      <c r="L292" s="16"/>
      <c r="M292" s="16"/>
      <c r="N292" s="16"/>
      <c r="O292" s="16"/>
      <c r="P292" s="16"/>
      <c r="Q292" s="16"/>
      <c r="R292" s="16"/>
    </row>
    <row r="293" ht="16.5" spans="1:18">
      <c r="A293" s="13"/>
      <c r="B293" s="13"/>
      <c r="C293" s="13"/>
      <c r="D293" s="13"/>
      <c r="E293" s="13"/>
      <c r="F293" s="13"/>
      <c r="G293" s="13"/>
      <c r="H293" s="14"/>
      <c r="I293" s="14"/>
      <c r="J293" s="14"/>
      <c r="K293" s="16"/>
      <c r="L293" s="16"/>
      <c r="M293" s="16"/>
      <c r="N293" s="16"/>
      <c r="O293" s="16"/>
      <c r="P293" s="16"/>
      <c r="Q293" s="16"/>
      <c r="R293" s="16"/>
    </row>
    <row r="294" ht="16.5" spans="1:18">
      <c r="A294" s="13"/>
      <c r="B294" s="13"/>
      <c r="C294" s="13"/>
      <c r="D294" s="13"/>
      <c r="E294" s="13"/>
      <c r="F294" s="13"/>
      <c r="G294" s="13"/>
      <c r="H294" s="14"/>
      <c r="I294" s="14"/>
      <c r="J294" s="14"/>
      <c r="K294" s="16"/>
      <c r="L294" s="16"/>
      <c r="M294" s="16"/>
      <c r="N294" s="16"/>
      <c r="O294" s="16"/>
      <c r="P294" s="16"/>
      <c r="Q294" s="16"/>
      <c r="R294" s="16"/>
    </row>
    <row r="295" ht="16.5" spans="1:18">
      <c r="A295" s="13"/>
      <c r="B295" s="13"/>
      <c r="C295" s="13"/>
      <c r="D295" s="13"/>
      <c r="E295" s="13"/>
      <c r="F295" s="13"/>
      <c r="G295" s="13"/>
      <c r="H295" s="14"/>
      <c r="I295" s="14"/>
      <c r="J295" s="14"/>
      <c r="K295" s="16"/>
      <c r="L295" s="16"/>
      <c r="M295" s="16"/>
      <c r="N295" s="16"/>
      <c r="O295" s="16"/>
      <c r="P295" s="16"/>
      <c r="Q295" s="16"/>
      <c r="R295" s="16"/>
    </row>
    <row r="296" ht="16.5" spans="1:18">
      <c r="A296" s="13"/>
      <c r="B296" s="13"/>
      <c r="C296" s="13"/>
      <c r="D296" s="13"/>
      <c r="E296" s="13"/>
      <c r="F296" s="13"/>
      <c r="G296" s="13"/>
      <c r="H296" s="14"/>
      <c r="I296" s="14"/>
      <c r="J296" s="14"/>
      <c r="K296" s="16"/>
      <c r="L296" s="16"/>
      <c r="M296" s="16"/>
      <c r="N296" s="16"/>
      <c r="O296" s="16"/>
      <c r="P296" s="16"/>
      <c r="Q296" s="16"/>
      <c r="R296" s="16"/>
    </row>
    <row r="297" ht="16.5" spans="1:18">
      <c r="A297" s="13"/>
      <c r="B297" s="13"/>
      <c r="C297" s="13"/>
      <c r="D297" s="13"/>
      <c r="E297" s="13"/>
      <c r="F297" s="13"/>
      <c r="G297" s="13"/>
      <c r="H297" s="14"/>
      <c r="I297" s="14"/>
      <c r="J297" s="14"/>
      <c r="K297" s="16"/>
      <c r="L297" s="16"/>
      <c r="M297" s="16"/>
      <c r="N297" s="16"/>
      <c r="O297" s="16"/>
      <c r="P297" s="16"/>
      <c r="Q297" s="16"/>
      <c r="R297" s="16"/>
    </row>
    <row r="298" ht="16.5" spans="1:18">
      <c r="A298" s="13"/>
      <c r="B298" s="13"/>
      <c r="C298" s="13"/>
      <c r="D298" s="13"/>
      <c r="E298" s="13"/>
      <c r="F298" s="13"/>
      <c r="G298" s="13"/>
      <c r="H298" s="14"/>
      <c r="I298" s="14"/>
      <c r="J298" s="14"/>
      <c r="K298" s="16"/>
      <c r="L298" s="16"/>
      <c r="M298" s="16"/>
      <c r="N298" s="16"/>
      <c r="O298" s="16"/>
      <c r="P298" s="16"/>
      <c r="Q298" s="16"/>
      <c r="R298" s="16"/>
    </row>
    <row r="299" ht="16.5" spans="1:18">
      <c r="A299" s="13"/>
      <c r="B299" s="13"/>
      <c r="C299" s="13"/>
      <c r="D299" s="13"/>
      <c r="E299" s="13"/>
      <c r="F299" s="13"/>
      <c r="G299" s="13"/>
      <c r="H299" s="14"/>
      <c r="I299" s="14"/>
      <c r="J299" s="14"/>
      <c r="K299" s="16"/>
      <c r="L299" s="16"/>
      <c r="M299" s="16"/>
      <c r="N299" s="16"/>
      <c r="O299" s="16"/>
      <c r="P299" s="16"/>
      <c r="Q299" s="16"/>
      <c r="R299" s="16"/>
    </row>
    <row r="300" ht="16.5" spans="1:18">
      <c r="A300" s="13"/>
      <c r="B300" s="13"/>
      <c r="C300" s="13"/>
      <c r="D300" s="13"/>
      <c r="E300" s="13"/>
      <c r="F300" s="13"/>
      <c r="G300" s="13"/>
      <c r="H300" s="14"/>
      <c r="I300" s="14"/>
      <c r="J300" s="14"/>
      <c r="K300" s="16"/>
      <c r="L300" s="16"/>
      <c r="M300" s="16"/>
      <c r="N300" s="16"/>
      <c r="O300" s="16"/>
      <c r="P300" s="16"/>
      <c r="Q300" s="16"/>
      <c r="R300" s="16"/>
    </row>
    <row r="301" ht="16.5" spans="1:18">
      <c r="A301" s="13"/>
      <c r="B301" s="13"/>
      <c r="C301" s="13"/>
      <c r="D301" s="13"/>
      <c r="E301" s="13"/>
      <c r="F301" s="13"/>
      <c r="G301" s="13"/>
      <c r="H301" s="14"/>
      <c r="I301" s="14"/>
      <c r="J301" s="14"/>
      <c r="K301" s="16"/>
      <c r="L301" s="16"/>
      <c r="M301" s="16"/>
      <c r="N301" s="16"/>
      <c r="O301" s="16"/>
      <c r="P301" s="16"/>
      <c r="Q301" s="16"/>
      <c r="R301" s="16"/>
    </row>
    <row r="302" ht="16.5" spans="1:18">
      <c r="A302" s="13"/>
      <c r="B302" s="13"/>
      <c r="C302" s="13"/>
      <c r="D302" s="13"/>
      <c r="E302" s="13"/>
      <c r="F302" s="13"/>
      <c r="G302" s="13"/>
      <c r="H302" s="14"/>
      <c r="I302" s="14"/>
      <c r="J302" s="14"/>
      <c r="K302" s="16"/>
      <c r="L302" s="16"/>
      <c r="M302" s="16"/>
      <c r="N302" s="16"/>
      <c r="O302" s="16"/>
      <c r="P302" s="16"/>
      <c r="Q302" s="16"/>
      <c r="R302" s="16"/>
    </row>
    <row r="303" ht="16.5" spans="1:18">
      <c r="A303" s="13"/>
      <c r="B303" s="13"/>
      <c r="C303" s="13"/>
      <c r="D303" s="13"/>
      <c r="E303" s="13"/>
      <c r="F303" s="13"/>
      <c r="G303" s="13"/>
      <c r="H303" s="14"/>
      <c r="I303" s="14"/>
      <c r="J303" s="14"/>
      <c r="K303" s="16"/>
      <c r="L303" s="16"/>
      <c r="M303" s="16"/>
      <c r="N303" s="16"/>
      <c r="O303" s="16"/>
      <c r="P303" s="16"/>
      <c r="Q303" s="16"/>
      <c r="R303" s="16"/>
    </row>
    <row r="304" ht="16.5" spans="1:18">
      <c r="A304" s="13"/>
      <c r="B304" s="13"/>
      <c r="C304" s="13"/>
      <c r="D304" s="13"/>
      <c r="E304" s="13"/>
      <c r="F304" s="13"/>
      <c r="G304" s="13"/>
      <c r="H304" s="14"/>
      <c r="I304" s="14"/>
      <c r="J304" s="14"/>
      <c r="K304" s="16"/>
      <c r="L304" s="16"/>
      <c r="M304" s="16"/>
      <c r="N304" s="16"/>
      <c r="O304" s="16"/>
      <c r="P304" s="16"/>
      <c r="Q304" s="16"/>
      <c r="R304" s="16"/>
    </row>
    <row r="305" ht="16.5" spans="1:18">
      <c r="A305" s="13"/>
      <c r="B305" s="13"/>
      <c r="C305" s="13"/>
      <c r="D305" s="13"/>
      <c r="E305" s="13"/>
      <c r="F305" s="13"/>
      <c r="G305" s="13"/>
      <c r="H305" s="14"/>
      <c r="I305" s="14"/>
      <c r="J305" s="14"/>
      <c r="K305" s="16"/>
      <c r="L305" s="16"/>
      <c r="M305" s="16"/>
      <c r="N305" s="16"/>
      <c r="O305" s="16"/>
      <c r="P305" s="16"/>
      <c r="Q305" s="16"/>
      <c r="R305" s="16"/>
    </row>
    <row r="306" ht="16.5" spans="1:18">
      <c r="A306" s="13"/>
      <c r="B306" s="13"/>
      <c r="C306" s="13"/>
      <c r="D306" s="13"/>
      <c r="E306" s="13"/>
      <c r="F306" s="13"/>
      <c r="G306" s="13"/>
      <c r="H306" s="14"/>
      <c r="I306" s="14"/>
      <c r="J306" s="14"/>
      <c r="K306" s="16"/>
      <c r="L306" s="16"/>
      <c r="M306" s="16"/>
      <c r="N306" s="16"/>
      <c r="O306" s="16"/>
      <c r="P306" s="16"/>
      <c r="Q306" s="16"/>
      <c r="R306" s="16"/>
    </row>
    <row r="307" ht="16.5" spans="1:18">
      <c r="A307" s="13"/>
      <c r="B307" s="13"/>
      <c r="C307" s="13"/>
      <c r="D307" s="13"/>
      <c r="E307" s="13"/>
      <c r="F307" s="13"/>
      <c r="G307" s="13"/>
      <c r="H307" s="14"/>
      <c r="I307" s="14"/>
      <c r="J307" s="14"/>
      <c r="K307" s="16"/>
      <c r="L307" s="16"/>
      <c r="M307" s="16"/>
      <c r="N307" s="16"/>
      <c r="O307" s="16"/>
      <c r="P307" s="16"/>
      <c r="Q307" s="16"/>
      <c r="R307" s="16"/>
    </row>
    <row r="308" ht="16.5" spans="1:18">
      <c r="A308" s="13"/>
      <c r="B308" s="13"/>
      <c r="C308" s="13"/>
      <c r="D308" s="13"/>
      <c r="E308" s="13"/>
      <c r="F308" s="13"/>
      <c r="G308" s="13"/>
      <c r="H308" s="14"/>
      <c r="I308" s="14"/>
      <c r="J308" s="14"/>
      <c r="K308" s="16"/>
      <c r="L308" s="16"/>
      <c r="M308" s="16"/>
      <c r="N308" s="16"/>
      <c r="O308" s="16"/>
      <c r="P308" s="16"/>
      <c r="Q308" s="16"/>
      <c r="R308" s="16"/>
    </row>
    <row r="309" ht="16.5" spans="1:18">
      <c r="A309" s="13"/>
      <c r="B309" s="13"/>
      <c r="C309" s="13"/>
      <c r="D309" s="13"/>
      <c r="E309" s="13"/>
      <c r="F309" s="13"/>
      <c r="G309" s="13"/>
      <c r="H309" s="14"/>
      <c r="I309" s="14"/>
      <c r="J309" s="14"/>
      <c r="K309" s="16"/>
      <c r="L309" s="16"/>
      <c r="M309" s="16"/>
      <c r="N309" s="16"/>
      <c r="O309" s="16"/>
      <c r="P309" s="16"/>
      <c r="Q309" s="16"/>
      <c r="R309" s="16"/>
    </row>
    <row r="310" ht="16.5" spans="1:18">
      <c r="A310" s="13"/>
      <c r="B310" s="13"/>
      <c r="C310" s="13"/>
      <c r="D310" s="13"/>
      <c r="E310" s="13"/>
      <c r="F310" s="13"/>
      <c r="G310" s="13"/>
      <c r="H310" s="14"/>
      <c r="I310" s="14"/>
      <c r="J310" s="14"/>
      <c r="K310" s="16"/>
      <c r="L310" s="16"/>
      <c r="M310" s="16"/>
      <c r="N310" s="16"/>
      <c r="O310" s="16"/>
      <c r="P310" s="16"/>
      <c r="Q310" s="16"/>
      <c r="R310" s="16"/>
    </row>
    <row r="311" ht="16.5" spans="1:18">
      <c r="A311" s="13"/>
      <c r="B311" s="13"/>
      <c r="C311" s="13"/>
      <c r="D311" s="13"/>
      <c r="E311" s="13"/>
      <c r="F311" s="13"/>
      <c r="G311" s="13"/>
      <c r="H311" s="14"/>
      <c r="I311" s="14"/>
      <c r="J311" s="14"/>
      <c r="K311" s="16"/>
      <c r="L311" s="16"/>
      <c r="M311" s="16"/>
      <c r="N311" s="16"/>
      <c r="O311" s="16"/>
      <c r="P311" s="16"/>
      <c r="Q311" s="16"/>
      <c r="R311" s="16"/>
    </row>
    <row r="312" ht="16.5" spans="1:18">
      <c r="A312" s="13"/>
      <c r="B312" s="13"/>
      <c r="C312" s="13"/>
      <c r="D312" s="13"/>
      <c r="E312" s="13"/>
      <c r="F312" s="13"/>
      <c r="G312" s="13"/>
      <c r="H312" s="14"/>
      <c r="I312" s="14"/>
      <c r="J312" s="14"/>
      <c r="K312" s="16"/>
      <c r="L312" s="16"/>
      <c r="M312" s="16"/>
      <c r="N312" s="16"/>
      <c r="O312" s="16"/>
      <c r="P312" s="16"/>
      <c r="Q312" s="16"/>
      <c r="R312" s="16"/>
    </row>
    <row r="313" ht="16.5" spans="1:18">
      <c r="A313" s="13"/>
      <c r="B313" s="13"/>
      <c r="C313" s="13"/>
      <c r="D313" s="13"/>
      <c r="E313" s="13"/>
      <c r="F313" s="13"/>
      <c r="G313" s="13"/>
      <c r="H313" s="14"/>
      <c r="I313" s="14"/>
      <c r="J313" s="14"/>
      <c r="K313" s="16"/>
      <c r="L313" s="16"/>
      <c r="M313" s="16"/>
      <c r="N313" s="16"/>
      <c r="O313" s="16"/>
      <c r="P313" s="16"/>
      <c r="Q313" s="16"/>
      <c r="R313" s="16"/>
    </row>
    <row r="314" ht="16.5" spans="1:18">
      <c r="A314" s="13"/>
      <c r="B314" s="13"/>
      <c r="C314" s="13"/>
      <c r="D314" s="13"/>
      <c r="E314" s="13"/>
      <c r="F314" s="13"/>
      <c r="G314" s="13"/>
      <c r="H314" s="14"/>
      <c r="I314" s="14"/>
      <c r="J314" s="14"/>
      <c r="K314" s="16"/>
      <c r="L314" s="16"/>
      <c r="M314" s="16"/>
      <c r="N314" s="16"/>
      <c r="O314" s="16"/>
      <c r="P314" s="16"/>
      <c r="Q314" s="16"/>
      <c r="R314" s="16"/>
    </row>
    <row r="315" ht="16.5" spans="1:18">
      <c r="A315" s="13"/>
      <c r="B315" s="13"/>
      <c r="C315" s="13"/>
      <c r="D315" s="13"/>
      <c r="E315" s="13"/>
      <c r="F315" s="13"/>
      <c r="G315" s="13"/>
      <c r="H315" s="14"/>
      <c r="I315" s="14"/>
      <c r="J315" s="14"/>
      <c r="K315" s="16"/>
      <c r="L315" s="16"/>
      <c r="M315" s="16"/>
      <c r="N315" s="16"/>
      <c r="O315" s="16"/>
      <c r="P315" s="16"/>
      <c r="Q315" s="16"/>
      <c r="R315" s="16"/>
    </row>
    <row r="316" ht="16.5" spans="1:18">
      <c r="A316" s="13"/>
      <c r="B316" s="13"/>
      <c r="C316" s="13"/>
      <c r="D316" s="13"/>
      <c r="E316" s="13"/>
      <c r="F316" s="13"/>
      <c r="G316" s="13"/>
      <c r="H316" s="14"/>
      <c r="I316" s="14"/>
      <c r="J316" s="14"/>
      <c r="K316" s="16"/>
      <c r="L316" s="16"/>
      <c r="M316" s="16"/>
      <c r="N316" s="16"/>
      <c r="O316" s="16"/>
      <c r="P316" s="16"/>
      <c r="Q316" s="16"/>
      <c r="R316" s="16"/>
    </row>
    <row r="317" ht="16.5" spans="1:18">
      <c r="A317" s="13"/>
      <c r="B317" s="13"/>
      <c r="C317" s="13"/>
      <c r="D317" s="13"/>
      <c r="E317" s="13"/>
      <c r="F317" s="13"/>
      <c r="G317" s="13"/>
      <c r="H317" s="14"/>
      <c r="I317" s="14"/>
      <c r="J317" s="14"/>
      <c r="K317" s="16"/>
      <c r="L317" s="16"/>
      <c r="M317" s="16"/>
      <c r="N317" s="16"/>
      <c r="O317" s="16"/>
      <c r="P317" s="16"/>
      <c r="Q317" s="16"/>
      <c r="R317" s="16"/>
    </row>
    <row r="318" ht="16.5" spans="1:18">
      <c r="A318" s="13"/>
      <c r="B318" s="13"/>
      <c r="C318" s="13"/>
      <c r="D318" s="13"/>
      <c r="E318" s="13"/>
      <c r="F318" s="13"/>
      <c r="G318" s="13"/>
      <c r="H318" s="14"/>
      <c r="I318" s="14"/>
      <c r="J318" s="14"/>
      <c r="K318" s="16"/>
      <c r="L318" s="16"/>
      <c r="M318" s="16"/>
      <c r="N318" s="16"/>
      <c r="O318" s="16"/>
      <c r="P318" s="16"/>
      <c r="Q318" s="16"/>
      <c r="R318" s="16"/>
    </row>
    <row r="319" ht="16.5" spans="1:18">
      <c r="A319" s="13"/>
      <c r="B319" s="13"/>
      <c r="C319" s="13"/>
      <c r="D319" s="13"/>
      <c r="E319" s="13"/>
      <c r="F319" s="13"/>
      <c r="G319" s="13"/>
      <c r="H319" s="14"/>
      <c r="I319" s="14"/>
      <c r="J319" s="14"/>
      <c r="K319" s="16"/>
      <c r="L319" s="16"/>
      <c r="M319" s="16"/>
      <c r="N319" s="16"/>
      <c r="O319" s="16"/>
      <c r="P319" s="16"/>
      <c r="Q319" s="16"/>
      <c r="R319" s="16"/>
    </row>
    <row r="320" ht="16.5" spans="1:18">
      <c r="A320" s="13"/>
      <c r="B320" s="13"/>
      <c r="C320" s="13"/>
      <c r="D320" s="13"/>
      <c r="E320" s="13"/>
      <c r="F320" s="13"/>
      <c r="G320" s="13"/>
      <c r="H320" s="14"/>
      <c r="I320" s="14"/>
      <c r="J320" s="14"/>
      <c r="K320" s="16"/>
      <c r="L320" s="16"/>
      <c r="M320" s="16"/>
      <c r="N320" s="16"/>
      <c r="O320" s="16"/>
      <c r="P320" s="16"/>
      <c r="Q320" s="16"/>
      <c r="R320" s="16"/>
    </row>
    <row r="321" ht="16.5" spans="1:18">
      <c r="A321" s="13"/>
      <c r="B321" s="13"/>
      <c r="C321" s="13"/>
      <c r="D321" s="13"/>
      <c r="E321" s="13"/>
      <c r="F321" s="13"/>
      <c r="G321" s="13"/>
      <c r="H321" s="14"/>
      <c r="I321" s="14"/>
      <c r="J321" s="14"/>
      <c r="K321" s="16"/>
      <c r="L321" s="16"/>
      <c r="M321" s="16"/>
      <c r="N321" s="16"/>
      <c r="O321" s="16"/>
      <c r="P321" s="16"/>
      <c r="Q321" s="16"/>
      <c r="R321" s="16"/>
    </row>
    <row r="322" ht="16.5" spans="1:18">
      <c r="A322" s="13"/>
      <c r="B322" s="13"/>
      <c r="C322" s="13"/>
      <c r="D322" s="13"/>
      <c r="E322" s="13"/>
      <c r="F322" s="13"/>
      <c r="G322" s="13"/>
      <c r="H322" s="14"/>
      <c r="I322" s="14"/>
      <c r="J322" s="14"/>
      <c r="K322" s="16"/>
      <c r="L322" s="16"/>
      <c r="M322" s="16"/>
      <c r="N322" s="16"/>
      <c r="O322" s="16"/>
      <c r="P322" s="16"/>
      <c r="Q322" s="16"/>
      <c r="R322" s="16"/>
    </row>
    <row r="323" ht="16.5" spans="1:18">
      <c r="A323" s="13"/>
      <c r="B323" s="13"/>
      <c r="C323" s="13"/>
      <c r="D323" s="13"/>
      <c r="E323" s="13"/>
      <c r="F323" s="13"/>
      <c r="G323" s="13"/>
      <c r="H323" s="14"/>
      <c r="I323" s="14"/>
      <c r="J323" s="14"/>
      <c r="K323" s="16"/>
      <c r="L323" s="16"/>
      <c r="M323" s="16"/>
      <c r="N323" s="16"/>
      <c r="O323" s="16"/>
      <c r="P323" s="16"/>
      <c r="Q323" s="16"/>
      <c r="R323" s="16"/>
    </row>
    <row r="324" ht="16.5" spans="1:18">
      <c r="A324" s="13"/>
      <c r="B324" s="13"/>
      <c r="C324" s="13"/>
      <c r="D324" s="13"/>
      <c r="E324" s="13"/>
      <c r="F324" s="13"/>
      <c r="G324" s="13"/>
      <c r="H324" s="14"/>
      <c r="I324" s="14"/>
      <c r="J324" s="14"/>
      <c r="K324" s="16"/>
      <c r="L324" s="16"/>
      <c r="M324" s="16"/>
      <c r="N324" s="16"/>
      <c r="O324" s="16"/>
      <c r="P324" s="16"/>
      <c r="Q324" s="16"/>
      <c r="R324" s="16"/>
    </row>
    <row r="325" ht="16.5" spans="1:18">
      <c r="A325" s="13"/>
      <c r="B325" s="13"/>
      <c r="C325" s="13"/>
      <c r="D325" s="13"/>
      <c r="E325" s="13"/>
      <c r="F325" s="13"/>
      <c r="G325" s="13"/>
      <c r="H325" s="14"/>
      <c r="I325" s="14"/>
      <c r="J325" s="14"/>
      <c r="K325" s="16"/>
      <c r="L325" s="16"/>
      <c r="M325" s="16"/>
      <c r="N325" s="16"/>
      <c r="O325" s="16"/>
      <c r="P325" s="16"/>
      <c r="Q325" s="16"/>
      <c r="R325" s="16"/>
    </row>
    <row r="326" ht="16.5" spans="1:18">
      <c r="A326" s="13"/>
      <c r="B326" s="13"/>
      <c r="C326" s="13"/>
      <c r="D326" s="13"/>
      <c r="E326" s="13"/>
      <c r="F326" s="13"/>
      <c r="G326" s="13"/>
      <c r="H326" s="14"/>
      <c r="I326" s="14"/>
      <c r="J326" s="14"/>
      <c r="K326" s="16"/>
      <c r="L326" s="16"/>
      <c r="M326" s="16"/>
      <c r="N326" s="16"/>
      <c r="O326" s="16"/>
      <c r="P326" s="16"/>
      <c r="Q326" s="16"/>
      <c r="R326" s="16"/>
    </row>
    <row r="327" ht="16.5" spans="1:18">
      <c r="A327" s="13"/>
      <c r="B327" s="13"/>
      <c r="C327" s="13"/>
      <c r="D327" s="13"/>
      <c r="E327" s="13"/>
      <c r="F327" s="13"/>
      <c r="G327" s="13"/>
      <c r="H327" s="14"/>
      <c r="I327" s="14"/>
      <c r="J327" s="14"/>
      <c r="K327" s="16"/>
      <c r="L327" s="16"/>
      <c r="M327" s="16"/>
      <c r="N327" s="16"/>
      <c r="O327" s="16"/>
      <c r="P327" s="16"/>
      <c r="Q327" s="16"/>
      <c r="R327" s="16"/>
    </row>
    <row r="328" ht="16.5" spans="1:18">
      <c r="A328" s="13"/>
      <c r="B328" s="13"/>
      <c r="C328" s="13"/>
      <c r="D328" s="13"/>
      <c r="E328" s="13"/>
      <c r="F328" s="13"/>
      <c r="G328" s="13"/>
      <c r="H328" s="14"/>
      <c r="I328" s="14"/>
      <c r="J328" s="14"/>
      <c r="K328" s="16"/>
      <c r="L328" s="16"/>
      <c r="M328" s="16"/>
      <c r="N328" s="16"/>
      <c r="O328" s="16"/>
      <c r="P328" s="16"/>
      <c r="Q328" s="16"/>
      <c r="R328" s="16"/>
    </row>
    <row r="329" ht="16.5" spans="1:18">
      <c r="A329" s="13"/>
      <c r="B329" s="13"/>
      <c r="C329" s="13"/>
      <c r="D329" s="13"/>
      <c r="E329" s="13"/>
      <c r="F329" s="13"/>
      <c r="G329" s="13"/>
      <c r="H329" s="14"/>
      <c r="I329" s="14"/>
      <c r="J329" s="14"/>
      <c r="K329" s="16"/>
      <c r="L329" s="16"/>
      <c r="M329" s="16"/>
      <c r="N329" s="16"/>
      <c r="O329" s="16"/>
      <c r="P329" s="16"/>
      <c r="Q329" s="16"/>
      <c r="R329" s="16"/>
    </row>
    <row r="330" ht="16.5" spans="1:18">
      <c r="A330" s="13"/>
      <c r="B330" s="13"/>
      <c r="C330" s="13"/>
      <c r="D330" s="13"/>
      <c r="E330" s="13"/>
      <c r="F330" s="13"/>
      <c r="G330" s="13"/>
      <c r="H330" s="14"/>
      <c r="I330" s="14"/>
      <c r="J330" s="14"/>
      <c r="K330" s="16"/>
      <c r="L330" s="16"/>
      <c r="M330" s="16"/>
      <c r="N330" s="16"/>
      <c r="O330" s="16"/>
      <c r="P330" s="16"/>
      <c r="Q330" s="16"/>
      <c r="R330" s="16"/>
    </row>
    <row r="331" ht="16.5" spans="1:18">
      <c r="A331" s="13"/>
      <c r="B331" s="13"/>
      <c r="C331" s="13"/>
      <c r="D331" s="13"/>
      <c r="E331" s="13"/>
      <c r="F331" s="13"/>
      <c r="G331" s="13"/>
      <c r="H331" s="14"/>
      <c r="I331" s="14"/>
      <c r="J331" s="14"/>
      <c r="K331" s="16"/>
      <c r="L331" s="16"/>
      <c r="M331" s="16"/>
      <c r="N331" s="16"/>
      <c r="O331" s="16"/>
      <c r="P331" s="16"/>
      <c r="Q331" s="16"/>
      <c r="R331" s="16"/>
    </row>
    <row r="332" ht="16.5" spans="1:18">
      <c r="A332" s="13"/>
      <c r="B332" s="13"/>
      <c r="C332" s="13"/>
      <c r="D332" s="13"/>
      <c r="E332" s="13"/>
      <c r="F332" s="13"/>
      <c r="G332" s="13"/>
      <c r="H332" s="14"/>
      <c r="I332" s="14"/>
      <c r="J332" s="14"/>
      <c r="K332" s="16"/>
      <c r="L332" s="16"/>
      <c r="M332" s="16"/>
      <c r="N332" s="16"/>
      <c r="O332" s="16"/>
      <c r="P332" s="16"/>
      <c r="Q332" s="16"/>
      <c r="R332" s="16"/>
    </row>
    <row r="333" ht="16.5" spans="1:18">
      <c r="A333" s="13"/>
      <c r="B333" s="13"/>
      <c r="C333" s="13"/>
      <c r="D333" s="13"/>
      <c r="E333" s="13"/>
      <c r="F333" s="13"/>
      <c r="G333" s="13"/>
      <c r="H333" s="14"/>
      <c r="I333" s="14"/>
      <c r="J333" s="14"/>
      <c r="K333" s="16"/>
      <c r="L333" s="16"/>
      <c r="M333" s="16"/>
      <c r="N333" s="16"/>
      <c r="O333" s="16"/>
      <c r="P333" s="16"/>
      <c r="Q333" s="16"/>
      <c r="R333" s="16"/>
    </row>
    <row r="334" ht="16.5" spans="1:18">
      <c r="A334" s="13"/>
      <c r="B334" s="13"/>
      <c r="C334" s="13"/>
      <c r="D334" s="13"/>
      <c r="E334" s="13"/>
      <c r="F334" s="13"/>
      <c r="G334" s="13"/>
      <c r="H334" s="14"/>
      <c r="I334" s="14"/>
      <c r="J334" s="14"/>
      <c r="K334" s="16"/>
      <c r="L334" s="16"/>
      <c r="M334" s="16"/>
      <c r="N334" s="16"/>
      <c r="O334" s="16"/>
      <c r="P334" s="16"/>
      <c r="Q334" s="16"/>
      <c r="R334" s="16"/>
    </row>
    <row r="335" ht="16.5" spans="1:18">
      <c r="A335" s="13"/>
      <c r="B335" s="13"/>
      <c r="C335" s="13"/>
      <c r="D335" s="13"/>
      <c r="E335" s="13"/>
      <c r="F335" s="13"/>
      <c r="G335" s="13"/>
      <c r="H335" s="14"/>
      <c r="I335" s="14"/>
      <c r="J335" s="14"/>
      <c r="K335" s="16"/>
      <c r="L335" s="16"/>
      <c r="M335" s="16"/>
      <c r="N335" s="16"/>
      <c r="O335" s="16"/>
      <c r="P335" s="16"/>
      <c r="Q335" s="16"/>
      <c r="R335" s="16"/>
    </row>
    <row r="336" ht="16.5" spans="1:18">
      <c r="A336" s="13"/>
      <c r="B336" s="13"/>
      <c r="C336" s="13"/>
      <c r="D336" s="13"/>
      <c r="E336" s="13"/>
      <c r="F336" s="13"/>
      <c r="G336" s="13"/>
      <c r="H336" s="14"/>
      <c r="I336" s="14"/>
      <c r="J336" s="14"/>
      <c r="K336" s="16"/>
      <c r="L336" s="16"/>
      <c r="M336" s="16"/>
      <c r="N336" s="16"/>
      <c r="O336" s="16"/>
      <c r="P336" s="16"/>
      <c r="Q336" s="16"/>
      <c r="R336" s="16"/>
    </row>
    <row r="337" ht="16.5" spans="1:18">
      <c r="A337" s="13"/>
      <c r="B337" s="13"/>
      <c r="C337" s="13"/>
      <c r="D337" s="13"/>
      <c r="E337" s="13"/>
      <c r="F337" s="13"/>
      <c r="G337" s="13"/>
      <c r="H337" s="14"/>
      <c r="I337" s="14"/>
      <c r="J337" s="14"/>
      <c r="K337" s="16"/>
      <c r="L337" s="16"/>
      <c r="M337" s="16"/>
      <c r="N337" s="16"/>
      <c r="O337" s="16"/>
      <c r="P337" s="16"/>
      <c r="Q337" s="16"/>
      <c r="R337" s="16"/>
    </row>
    <row r="338" ht="16.5" spans="1:18">
      <c r="A338" s="13"/>
      <c r="B338" s="13"/>
      <c r="C338" s="13"/>
      <c r="D338" s="13"/>
      <c r="E338" s="13"/>
      <c r="F338" s="13"/>
      <c r="G338" s="13"/>
      <c r="H338" s="14"/>
      <c r="I338" s="14"/>
      <c r="J338" s="14"/>
      <c r="K338" s="16"/>
      <c r="L338" s="16"/>
      <c r="M338" s="16"/>
      <c r="N338" s="16"/>
      <c r="O338" s="16"/>
      <c r="P338" s="16"/>
      <c r="Q338" s="16"/>
      <c r="R338" s="16"/>
    </row>
    <row r="339" ht="16.5" spans="1:18">
      <c r="A339" s="13"/>
      <c r="B339" s="13"/>
      <c r="C339" s="13"/>
      <c r="D339" s="13"/>
      <c r="E339" s="13"/>
      <c r="F339" s="13"/>
      <c r="G339" s="13"/>
      <c r="H339" s="14"/>
      <c r="I339" s="14"/>
      <c r="J339" s="14"/>
      <c r="K339" s="16"/>
      <c r="L339" s="16"/>
      <c r="M339" s="16"/>
      <c r="N339" s="16"/>
      <c r="O339" s="16"/>
      <c r="P339" s="16"/>
      <c r="Q339" s="16"/>
      <c r="R339" s="16"/>
    </row>
    <row r="340" ht="16.5" spans="1:18">
      <c r="A340" s="13"/>
      <c r="B340" s="13"/>
      <c r="C340" s="13"/>
      <c r="D340" s="13"/>
      <c r="E340" s="13"/>
      <c r="F340" s="13"/>
      <c r="G340" s="13"/>
      <c r="H340" s="14"/>
      <c r="I340" s="14"/>
      <c r="J340" s="14"/>
      <c r="K340" s="16"/>
      <c r="L340" s="16"/>
      <c r="M340" s="16"/>
      <c r="N340" s="16"/>
      <c r="O340" s="16"/>
      <c r="P340" s="16"/>
      <c r="Q340" s="16"/>
      <c r="R340" s="16"/>
    </row>
    <row r="341" ht="16.5" spans="1:18">
      <c r="A341" s="13"/>
      <c r="B341" s="13"/>
      <c r="C341" s="13"/>
      <c r="D341" s="13"/>
      <c r="E341" s="13"/>
      <c r="F341" s="13"/>
      <c r="G341" s="13"/>
      <c r="H341" s="14"/>
      <c r="I341" s="14"/>
      <c r="J341" s="14"/>
      <c r="K341" s="16"/>
      <c r="L341" s="16"/>
      <c r="M341" s="16"/>
      <c r="N341" s="16"/>
      <c r="O341" s="16"/>
      <c r="P341" s="16"/>
      <c r="Q341" s="16"/>
      <c r="R341" s="16"/>
    </row>
    <row r="342" ht="16.5" spans="1:18">
      <c r="A342" s="13"/>
      <c r="B342" s="13"/>
      <c r="C342" s="13"/>
      <c r="D342" s="13"/>
      <c r="E342" s="13"/>
      <c r="F342" s="13"/>
      <c r="G342" s="13"/>
      <c r="H342" s="14"/>
      <c r="I342" s="14"/>
      <c r="J342" s="14"/>
      <c r="K342" s="16"/>
      <c r="L342" s="16"/>
      <c r="M342" s="16"/>
      <c r="N342" s="16"/>
      <c r="O342" s="16"/>
      <c r="P342" s="16"/>
      <c r="Q342" s="16"/>
      <c r="R342" s="16"/>
    </row>
    <row r="343" ht="16.5" spans="1:18">
      <c r="A343" s="13"/>
      <c r="B343" s="13"/>
      <c r="C343" s="13"/>
      <c r="D343" s="13"/>
      <c r="E343" s="13"/>
      <c r="F343" s="13"/>
      <c r="G343" s="13"/>
      <c r="H343" s="14"/>
      <c r="I343" s="14"/>
      <c r="J343" s="14"/>
      <c r="K343" s="16"/>
      <c r="L343" s="16"/>
      <c r="M343" s="16"/>
      <c r="N343" s="16"/>
      <c r="O343" s="16"/>
      <c r="P343" s="16"/>
      <c r="Q343" s="16"/>
      <c r="R343" s="16"/>
    </row>
    <row r="344" ht="16.5" spans="1:18">
      <c r="A344" s="13"/>
      <c r="B344" s="13"/>
      <c r="C344" s="13"/>
      <c r="D344" s="13"/>
      <c r="E344" s="13"/>
      <c r="F344" s="13"/>
      <c r="G344" s="13"/>
      <c r="H344" s="14"/>
      <c r="I344" s="14"/>
      <c r="J344" s="14"/>
      <c r="K344" s="16"/>
      <c r="L344" s="16"/>
      <c r="M344" s="16"/>
      <c r="N344" s="16"/>
      <c r="O344" s="16"/>
      <c r="P344" s="16"/>
      <c r="Q344" s="16"/>
      <c r="R344" s="16"/>
    </row>
    <row r="345" ht="16.5" spans="1:18">
      <c r="A345" s="13"/>
      <c r="B345" s="13"/>
      <c r="C345" s="13"/>
      <c r="D345" s="13"/>
      <c r="E345" s="13"/>
      <c r="F345" s="13"/>
      <c r="G345" s="13"/>
      <c r="H345" s="14"/>
      <c r="I345" s="14"/>
      <c r="J345" s="14"/>
      <c r="K345" s="16"/>
      <c r="L345" s="16"/>
      <c r="M345" s="16"/>
      <c r="N345" s="16"/>
      <c r="O345" s="16"/>
      <c r="P345" s="16"/>
      <c r="Q345" s="16"/>
      <c r="R345" s="16"/>
    </row>
    <row r="346" ht="16.5" spans="1:18">
      <c r="A346" s="13"/>
      <c r="B346" s="13"/>
      <c r="C346" s="13"/>
      <c r="D346" s="13"/>
      <c r="E346" s="13"/>
      <c r="F346" s="13"/>
      <c r="G346" s="13"/>
      <c r="H346" s="14"/>
      <c r="I346" s="14"/>
      <c r="J346" s="14"/>
      <c r="K346" s="16"/>
      <c r="L346" s="16"/>
      <c r="M346" s="16"/>
      <c r="N346" s="16"/>
      <c r="O346" s="16"/>
      <c r="P346" s="16"/>
      <c r="Q346" s="16"/>
      <c r="R346" s="16"/>
    </row>
    <row r="347" ht="16.5" spans="1:18">
      <c r="A347" s="13"/>
      <c r="B347" s="13"/>
      <c r="C347" s="13"/>
      <c r="D347" s="13"/>
      <c r="E347" s="13"/>
      <c r="F347" s="13"/>
      <c r="G347" s="13"/>
      <c r="H347" s="14"/>
      <c r="I347" s="14"/>
      <c r="J347" s="14"/>
      <c r="K347" s="16"/>
      <c r="L347" s="16"/>
      <c r="M347" s="16"/>
      <c r="N347" s="16"/>
      <c r="O347" s="16"/>
      <c r="P347" s="16"/>
      <c r="Q347" s="16"/>
      <c r="R347" s="16"/>
    </row>
    <row r="348" ht="16.5" spans="1:18">
      <c r="A348" s="13"/>
      <c r="B348" s="13"/>
      <c r="C348" s="13"/>
      <c r="D348" s="13"/>
      <c r="E348" s="13"/>
      <c r="F348" s="13"/>
      <c r="G348" s="13"/>
      <c r="H348" s="14"/>
      <c r="I348" s="14"/>
      <c r="J348" s="14"/>
      <c r="K348" s="16"/>
      <c r="L348" s="16"/>
      <c r="M348" s="16"/>
      <c r="N348" s="16"/>
      <c r="O348" s="16"/>
      <c r="P348" s="16"/>
      <c r="Q348" s="16"/>
      <c r="R348" s="16"/>
    </row>
    <row r="349" ht="16.5" spans="1:18">
      <c r="A349" s="13"/>
      <c r="B349" s="13"/>
      <c r="C349" s="13"/>
      <c r="D349" s="13"/>
      <c r="E349" s="13"/>
      <c r="F349" s="13"/>
      <c r="G349" s="13"/>
      <c r="H349" s="14"/>
      <c r="I349" s="14"/>
      <c r="J349" s="14"/>
      <c r="K349" s="16"/>
      <c r="L349" s="16"/>
      <c r="M349" s="16"/>
      <c r="N349" s="16"/>
      <c r="O349" s="16"/>
      <c r="P349" s="16"/>
      <c r="Q349" s="16"/>
      <c r="R349" s="16"/>
    </row>
    <row r="350" ht="16.5" spans="1:18">
      <c r="A350" s="13"/>
      <c r="B350" s="13"/>
      <c r="C350" s="13"/>
      <c r="D350" s="13"/>
      <c r="E350" s="13"/>
      <c r="F350" s="13"/>
      <c r="G350" s="13"/>
      <c r="H350" s="14"/>
      <c r="I350" s="14"/>
      <c r="J350" s="14"/>
      <c r="K350" s="16"/>
      <c r="L350" s="16"/>
      <c r="M350" s="16"/>
      <c r="N350" s="16"/>
      <c r="O350" s="16"/>
      <c r="P350" s="16"/>
      <c r="Q350" s="16"/>
      <c r="R350" s="16"/>
    </row>
    <row r="351" ht="16.5" spans="1:18">
      <c r="A351" s="13"/>
      <c r="B351" s="13"/>
      <c r="C351" s="13"/>
      <c r="D351" s="13"/>
      <c r="E351" s="13"/>
      <c r="F351" s="13"/>
      <c r="G351" s="13"/>
      <c r="H351" s="14"/>
      <c r="I351" s="14"/>
      <c r="J351" s="14"/>
      <c r="K351" s="16"/>
      <c r="L351" s="16"/>
      <c r="M351" s="16"/>
      <c r="N351" s="16"/>
      <c r="O351" s="16"/>
      <c r="P351" s="16"/>
      <c r="Q351" s="16"/>
      <c r="R351" s="16"/>
    </row>
    <row r="352" ht="16.5" spans="1:18">
      <c r="A352" s="13"/>
      <c r="B352" s="13"/>
      <c r="C352" s="13"/>
      <c r="D352" s="13"/>
      <c r="E352" s="13"/>
      <c r="F352" s="13"/>
      <c r="G352" s="13"/>
      <c r="H352" s="14"/>
      <c r="I352" s="14"/>
      <c r="J352" s="14"/>
      <c r="K352" s="16"/>
      <c r="L352" s="16"/>
      <c r="M352" s="16"/>
      <c r="N352" s="16"/>
      <c r="O352" s="16"/>
      <c r="P352" s="16"/>
      <c r="Q352" s="16"/>
      <c r="R352" s="16"/>
    </row>
    <row r="353" ht="16.5" spans="1:18">
      <c r="A353" s="13"/>
      <c r="B353" s="13"/>
      <c r="C353" s="13"/>
      <c r="D353" s="13"/>
      <c r="E353" s="13"/>
      <c r="F353" s="13"/>
      <c r="G353" s="13"/>
      <c r="H353" s="14"/>
      <c r="I353" s="14"/>
      <c r="J353" s="14"/>
      <c r="K353" s="16"/>
      <c r="L353" s="16"/>
      <c r="M353" s="16"/>
      <c r="N353" s="16"/>
      <c r="O353" s="16"/>
      <c r="P353" s="16"/>
      <c r="Q353" s="16"/>
      <c r="R353" s="16"/>
    </row>
    <row r="354" ht="16.5" spans="1:18">
      <c r="A354" s="13"/>
      <c r="B354" s="13"/>
      <c r="C354" s="13"/>
      <c r="D354" s="13"/>
      <c r="E354" s="13"/>
      <c r="F354" s="13"/>
      <c r="G354" s="13"/>
      <c r="H354" s="14"/>
      <c r="I354" s="14"/>
      <c r="J354" s="14"/>
      <c r="K354" s="16"/>
      <c r="L354" s="16"/>
      <c r="M354" s="16"/>
      <c r="N354" s="16"/>
      <c r="O354" s="16"/>
      <c r="P354" s="16"/>
      <c r="Q354" s="16"/>
      <c r="R354" s="16"/>
    </row>
    <row r="355" ht="16.5" spans="1:18">
      <c r="A355" s="13"/>
      <c r="B355" s="13"/>
      <c r="C355" s="13"/>
      <c r="D355" s="13"/>
      <c r="E355" s="13"/>
      <c r="F355" s="13"/>
      <c r="G355" s="13"/>
      <c r="H355" s="14"/>
      <c r="I355" s="14"/>
      <c r="J355" s="14"/>
      <c r="K355" s="16"/>
      <c r="L355" s="16"/>
      <c r="M355" s="16"/>
      <c r="N355" s="16"/>
      <c r="O355" s="16"/>
      <c r="P355" s="16"/>
      <c r="Q355" s="16"/>
      <c r="R355" s="16"/>
    </row>
    <row r="356" ht="16.5" spans="1:18">
      <c r="A356" s="13"/>
      <c r="B356" s="13"/>
      <c r="C356" s="13"/>
      <c r="D356" s="13"/>
      <c r="E356" s="13"/>
      <c r="F356" s="13"/>
      <c r="G356" s="13"/>
      <c r="H356" s="14"/>
      <c r="I356" s="14"/>
      <c r="J356" s="14"/>
      <c r="K356" s="16"/>
      <c r="L356" s="16"/>
      <c r="M356" s="16"/>
      <c r="N356" s="16"/>
      <c r="O356" s="16"/>
      <c r="P356" s="16"/>
      <c r="Q356" s="16"/>
      <c r="R356" s="16"/>
    </row>
    <row r="357" ht="16.5" spans="1:18">
      <c r="A357" s="13"/>
      <c r="B357" s="13"/>
      <c r="C357" s="13"/>
      <c r="D357" s="13"/>
      <c r="E357" s="13"/>
      <c r="F357" s="13"/>
      <c r="G357" s="13"/>
      <c r="H357" s="14"/>
      <c r="I357" s="14"/>
      <c r="J357" s="14"/>
      <c r="K357" s="16"/>
      <c r="L357" s="16"/>
      <c r="M357" s="16"/>
      <c r="N357" s="16"/>
      <c r="O357" s="16"/>
      <c r="P357" s="16"/>
      <c r="Q357" s="16"/>
      <c r="R357" s="16"/>
    </row>
    <row r="358" ht="16.5" spans="1:18">
      <c r="A358" s="13"/>
      <c r="B358" s="13"/>
      <c r="C358" s="13"/>
      <c r="D358" s="13"/>
      <c r="E358" s="13"/>
      <c r="F358" s="13"/>
      <c r="G358" s="13"/>
      <c r="H358" s="14"/>
      <c r="I358" s="14"/>
      <c r="J358" s="14"/>
      <c r="K358" s="16"/>
      <c r="L358" s="16"/>
      <c r="M358" s="16"/>
      <c r="N358" s="16"/>
      <c r="O358" s="16"/>
      <c r="P358" s="16"/>
      <c r="Q358" s="16"/>
      <c r="R358" s="16"/>
    </row>
    <row r="359" ht="16.5" spans="1:18">
      <c r="A359" s="13"/>
      <c r="B359" s="13"/>
      <c r="C359" s="13"/>
      <c r="D359" s="13"/>
      <c r="E359" s="13"/>
      <c r="F359" s="13"/>
      <c r="G359" s="13"/>
      <c r="H359" s="14"/>
      <c r="I359" s="14"/>
      <c r="J359" s="14"/>
      <c r="K359" s="16"/>
      <c r="L359" s="16"/>
      <c r="M359" s="16"/>
      <c r="N359" s="16"/>
      <c r="O359" s="16"/>
      <c r="P359" s="16"/>
      <c r="Q359" s="16"/>
      <c r="R359" s="16"/>
    </row>
    <row r="360" ht="16.5" spans="1:18">
      <c r="A360" s="13"/>
      <c r="B360" s="13"/>
      <c r="C360" s="13"/>
      <c r="D360" s="13"/>
      <c r="E360" s="13"/>
      <c r="F360" s="13"/>
      <c r="G360" s="13"/>
      <c r="H360" s="14"/>
      <c r="I360" s="14"/>
      <c r="J360" s="14"/>
      <c r="K360" s="16"/>
      <c r="L360" s="16"/>
      <c r="M360" s="16"/>
      <c r="N360" s="16"/>
      <c r="O360" s="16"/>
      <c r="P360" s="16"/>
      <c r="Q360" s="16"/>
      <c r="R360" s="16"/>
    </row>
    <row r="361" ht="16.5" spans="1:18">
      <c r="A361" s="13"/>
      <c r="B361" s="13"/>
      <c r="C361" s="13"/>
      <c r="D361" s="13"/>
      <c r="E361" s="13"/>
      <c r="F361" s="13"/>
      <c r="G361" s="13"/>
      <c r="H361" s="14"/>
      <c r="I361" s="14"/>
      <c r="J361" s="14"/>
      <c r="K361" s="16"/>
      <c r="L361" s="16"/>
      <c r="M361" s="16"/>
      <c r="N361" s="16"/>
      <c r="O361" s="16"/>
      <c r="P361" s="16"/>
      <c r="Q361" s="16"/>
      <c r="R361" s="16"/>
    </row>
    <row r="362" ht="16.5" spans="1:18">
      <c r="A362" s="13"/>
      <c r="B362" s="13"/>
      <c r="C362" s="13"/>
      <c r="D362" s="13"/>
      <c r="E362" s="13"/>
      <c r="F362" s="13"/>
      <c r="G362" s="13"/>
      <c r="H362" s="14"/>
      <c r="I362" s="14"/>
      <c r="J362" s="14"/>
      <c r="K362" s="16"/>
      <c r="L362" s="16"/>
      <c r="M362" s="16"/>
      <c r="N362" s="16"/>
      <c r="O362" s="16"/>
      <c r="P362" s="16"/>
      <c r="Q362" s="16"/>
      <c r="R362" s="16"/>
    </row>
    <row r="363" ht="16.5" spans="1:18">
      <c r="A363" s="13"/>
      <c r="B363" s="13"/>
      <c r="C363" s="13"/>
      <c r="D363" s="13"/>
      <c r="E363" s="13"/>
      <c r="F363" s="13"/>
      <c r="G363" s="13"/>
      <c r="H363" s="14"/>
      <c r="I363" s="14"/>
      <c r="J363" s="14"/>
      <c r="K363" s="16"/>
      <c r="L363" s="16"/>
      <c r="M363" s="16"/>
      <c r="N363" s="16"/>
      <c r="O363" s="16"/>
      <c r="P363" s="16"/>
      <c r="Q363" s="16"/>
      <c r="R363" s="16"/>
    </row>
    <row r="364" ht="16.5" spans="1:18">
      <c r="A364" s="13"/>
      <c r="B364" s="13"/>
      <c r="C364" s="13"/>
      <c r="D364" s="13"/>
      <c r="E364" s="13"/>
      <c r="F364" s="13"/>
      <c r="G364" s="13"/>
      <c r="H364" s="14"/>
      <c r="I364" s="14"/>
      <c r="J364" s="14"/>
      <c r="K364" s="16"/>
      <c r="L364" s="16"/>
      <c r="M364" s="16"/>
      <c r="N364" s="16"/>
      <c r="O364" s="16"/>
      <c r="P364" s="16"/>
      <c r="Q364" s="16"/>
      <c r="R364" s="16"/>
    </row>
    <row r="365" ht="16.5" spans="1:18">
      <c r="A365" s="13"/>
      <c r="B365" s="13"/>
      <c r="C365" s="13"/>
      <c r="D365" s="13"/>
      <c r="E365" s="13"/>
      <c r="F365" s="13"/>
      <c r="G365" s="13"/>
      <c r="H365" s="14"/>
      <c r="I365" s="14"/>
      <c r="J365" s="14"/>
      <c r="K365" s="16"/>
      <c r="L365" s="16"/>
      <c r="M365" s="16"/>
      <c r="N365" s="16"/>
      <c r="O365" s="16"/>
      <c r="P365" s="16"/>
      <c r="Q365" s="16"/>
      <c r="R365" s="16"/>
    </row>
    <row r="366" ht="16.5" spans="1:19">
      <c r="A366" s="13"/>
      <c r="B366" s="13"/>
      <c r="C366" s="13"/>
      <c r="D366" s="13"/>
      <c r="E366" s="13"/>
      <c r="F366" s="13"/>
      <c r="G366" s="13"/>
      <c r="H366" s="14"/>
      <c r="I366" s="14"/>
      <c r="J366" s="14"/>
      <c r="K366" s="16"/>
      <c r="L366" s="16"/>
      <c r="M366" s="16"/>
      <c r="N366" s="16"/>
      <c r="O366" s="16"/>
      <c r="P366" s="16"/>
      <c r="Q366" s="16"/>
      <c r="R366" s="16"/>
      <c r="S366" s="17"/>
    </row>
    <row r="367" ht="16.5" spans="1:19">
      <c r="A367" s="13"/>
      <c r="B367" s="13"/>
      <c r="C367" s="13"/>
      <c r="D367" s="13"/>
      <c r="E367" s="13"/>
      <c r="F367" s="13"/>
      <c r="G367" s="13"/>
      <c r="H367" s="14"/>
      <c r="I367" s="14"/>
      <c r="J367" s="14"/>
      <c r="K367" s="16"/>
      <c r="L367" s="16"/>
      <c r="M367" s="16"/>
      <c r="N367" s="16"/>
      <c r="O367" s="16"/>
      <c r="P367" s="16"/>
      <c r="Q367" s="16"/>
      <c r="R367" s="16"/>
      <c r="S367" s="17"/>
    </row>
    <row r="368" ht="16.5" spans="1:19">
      <c r="A368" s="13"/>
      <c r="B368" s="13"/>
      <c r="C368" s="13"/>
      <c r="D368" s="13"/>
      <c r="E368" s="13"/>
      <c r="F368" s="13"/>
      <c r="G368" s="13"/>
      <c r="H368" s="14"/>
      <c r="I368" s="14"/>
      <c r="J368" s="14"/>
      <c r="K368" s="16"/>
      <c r="L368" s="16"/>
      <c r="M368" s="16"/>
      <c r="N368" s="16"/>
      <c r="O368" s="16"/>
      <c r="P368" s="16"/>
      <c r="Q368" s="16"/>
      <c r="R368" s="16"/>
      <c r="S368" s="17"/>
    </row>
    <row r="369" ht="16.5" spans="1:19">
      <c r="A369" s="13"/>
      <c r="B369" s="13"/>
      <c r="C369" s="13"/>
      <c r="D369" s="13"/>
      <c r="E369" s="13"/>
      <c r="F369" s="13"/>
      <c r="G369" s="13"/>
      <c r="H369" s="14"/>
      <c r="I369" s="14"/>
      <c r="J369" s="14"/>
      <c r="K369" s="16"/>
      <c r="L369" s="16"/>
      <c r="M369" s="16"/>
      <c r="N369" s="16"/>
      <c r="O369" s="16"/>
      <c r="P369" s="16"/>
      <c r="Q369" s="16"/>
      <c r="R369" s="16"/>
      <c r="S369" s="17"/>
    </row>
    <row r="370" ht="16.5" spans="1:19">
      <c r="A370" s="13"/>
      <c r="B370" s="13"/>
      <c r="C370" s="13"/>
      <c r="D370" s="13"/>
      <c r="E370" s="13"/>
      <c r="F370" s="13"/>
      <c r="G370" s="13"/>
      <c r="H370" s="14"/>
      <c r="I370" s="14"/>
      <c r="J370" s="14"/>
      <c r="K370" s="16"/>
      <c r="L370" s="16"/>
      <c r="M370" s="16"/>
      <c r="N370" s="16"/>
      <c r="O370" s="16"/>
      <c r="P370" s="16"/>
      <c r="Q370" s="16"/>
      <c r="R370" s="16"/>
      <c r="S370" s="17"/>
    </row>
    <row r="371" ht="16.5" spans="1:19">
      <c r="A371" s="13"/>
      <c r="B371" s="13"/>
      <c r="C371" s="13"/>
      <c r="D371" s="13"/>
      <c r="E371" s="13"/>
      <c r="F371" s="13"/>
      <c r="G371" s="13"/>
      <c r="H371" s="14"/>
      <c r="I371" s="14"/>
      <c r="J371" s="14"/>
      <c r="K371" s="16"/>
      <c r="L371" s="16"/>
      <c r="M371" s="16"/>
      <c r="N371" s="16"/>
      <c r="O371" s="16"/>
      <c r="P371" s="16"/>
      <c r="Q371" s="16"/>
      <c r="R371" s="16"/>
      <c r="S371" s="17"/>
    </row>
    <row r="372" ht="16.5" spans="1:19">
      <c r="A372" s="13"/>
      <c r="B372" s="13"/>
      <c r="C372" s="13"/>
      <c r="D372" s="13"/>
      <c r="E372" s="13"/>
      <c r="F372" s="13"/>
      <c r="G372" s="13"/>
      <c r="H372" s="14"/>
      <c r="I372" s="14"/>
      <c r="J372" s="14"/>
      <c r="K372" s="16"/>
      <c r="L372" s="16"/>
      <c r="M372" s="16"/>
      <c r="N372" s="16"/>
      <c r="O372" s="16"/>
      <c r="P372" s="16"/>
      <c r="Q372" s="16"/>
      <c r="R372" s="16"/>
      <c r="S372" s="17"/>
    </row>
    <row r="373" ht="16.5" spans="1:19">
      <c r="A373" s="13"/>
      <c r="B373" s="13"/>
      <c r="C373" s="13"/>
      <c r="D373" s="13"/>
      <c r="E373" s="13"/>
      <c r="F373" s="13"/>
      <c r="G373" s="13"/>
      <c r="H373" s="14"/>
      <c r="I373" s="14"/>
      <c r="J373" s="14"/>
      <c r="K373" s="16"/>
      <c r="L373" s="16"/>
      <c r="M373" s="16"/>
      <c r="N373" s="16"/>
      <c r="O373" s="16"/>
      <c r="P373" s="16"/>
      <c r="Q373" s="16"/>
      <c r="R373" s="16"/>
      <c r="S373" s="17"/>
    </row>
    <row r="374" ht="16.5" spans="1:19">
      <c r="A374" s="13"/>
      <c r="B374" s="13"/>
      <c r="C374" s="13"/>
      <c r="D374" s="13"/>
      <c r="E374" s="13"/>
      <c r="F374" s="13"/>
      <c r="G374" s="13"/>
      <c r="H374" s="14"/>
      <c r="I374" s="14"/>
      <c r="J374" s="14"/>
      <c r="K374" s="16"/>
      <c r="L374" s="16"/>
      <c r="M374" s="16"/>
      <c r="N374" s="16"/>
      <c r="O374" s="16"/>
      <c r="P374" s="16"/>
      <c r="Q374" s="16"/>
      <c r="R374" s="16"/>
      <c r="S374" s="17"/>
    </row>
    <row r="375" ht="16.5" spans="1:19">
      <c r="A375" s="13"/>
      <c r="B375" s="13"/>
      <c r="C375" s="13"/>
      <c r="D375" s="13"/>
      <c r="E375" s="13"/>
      <c r="F375" s="13"/>
      <c r="G375" s="13"/>
      <c r="H375" s="14"/>
      <c r="I375" s="14"/>
      <c r="J375" s="14"/>
      <c r="K375" s="16"/>
      <c r="L375" s="16"/>
      <c r="M375" s="16"/>
      <c r="N375" s="16"/>
      <c r="O375" s="16"/>
      <c r="P375" s="16"/>
      <c r="Q375" s="16"/>
      <c r="R375" s="16"/>
      <c r="S375" s="17"/>
    </row>
    <row r="376" ht="16.5" spans="1:19">
      <c r="A376" s="13"/>
      <c r="B376" s="13"/>
      <c r="C376" s="13"/>
      <c r="D376" s="13"/>
      <c r="E376" s="13"/>
      <c r="F376" s="13"/>
      <c r="G376" s="13"/>
      <c r="H376" s="14"/>
      <c r="I376" s="14"/>
      <c r="J376" s="14"/>
      <c r="K376" s="16"/>
      <c r="L376" s="16"/>
      <c r="M376" s="16"/>
      <c r="N376" s="16"/>
      <c r="O376" s="16"/>
      <c r="P376" s="16"/>
      <c r="Q376" s="16"/>
      <c r="R376" s="16"/>
      <c r="S376" s="17"/>
    </row>
    <row r="377" ht="16.5" spans="1:19">
      <c r="A377" s="13"/>
      <c r="B377" s="13"/>
      <c r="C377" s="13"/>
      <c r="D377" s="13"/>
      <c r="E377" s="13"/>
      <c r="F377" s="13"/>
      <c r="G377" s="13"/>
      <c r="H377" s="14"/>
      <c r="I377" s="14"/>
      <c r="J377" s="14"/>
      <c r="K377" s="16"/>
      <c r="L377" s="16"/>
      <c r="M377" s="16"/>
      <c r="N377" s="16"/>
      <c r="O377" s="16"/>
      <c r="P377" s="16"/>
      <c r="Q377" s="16"/>
      <c r="R377" s="16"/>
      <c r="S377" s="17"/>
    </row>
    <row r="378" ht="16.5" spans="1:19">
      <c r="A378" s="13"/>
      <c r="B378" s="13"/>
      <c r="C378" s="13"/>
      <c r="D378" s="13"/>
      <c r="E378" s="13"/>
      <c r="F378" s="13"/>
      <c r="G378" s="13"/>
      <c r="H378" s="14"/>
      <c r="I378" s="14"/>
      <c r="J378" s="14"/>
      <c r="K378" s="16"/>
      <c r="L378" s="16"/>
      <c r="M378" s="16"/>
      <c r="N378" s="16"/>
      <c r="O378" s="16"/>
      <c r="P378" s="16"/>
      <c r="Q378" s="16"/>
      <c r="R378" s="16"/>
      <c r="S378" s="17"/>
    </row>
    <row r="379" ht="16.5" spans="1:19">
      <c r="A379" s="13"/>
      <c r="B379" s="13"/>
      <c r="C379" s="13"/>
      <c r="D379" s="13"/>
      <c r="E379" s="13"/>
      <c r="F379" s="13"/>
      <c r="G379" s="13"/>
      <c r="H379" s="14"/>
      <c r="I379" s="14"/>
      <c r="J379" s="14"/>
      <c r="K379" s="16"/>
      <c r="L379" s="16"/>
      <c r="M379" s="16"/>
      <c r="N379" s="16"/>
      <c r="O379" s="16"/>
      <c r="P379" s="16"/>
      <c r="Q379" s="16"/>
      <c r="R379" s="16"/>
      <c r="S379" s="17"/>
    </row>
    <row r="380" ht="16.5" spans="1:19">
      <c r="A380" s="13"/>
      <c r="B380" s="13"/>
      <c r="C380" s="13"/>
      <c r="D380" s="13"/>
      <c r="E380" s="13"/>
      <c r="F380" s="13"/>
      <c r="G380" s="13"/>
      <c r="H380" s="14"/>
      <c r="I380" s="14"/>
      <c r="J380" s="14"/>
      <c r="K380" s="16"/>
      <c r="L380" s="16"/>
      <c r="M380" s="16"/>
      <c r="N380" s="16"/>
      <c r="O380" s="16"/>
      <c r="P380" s="16"/>
      <c r="Q380" s="16"/>
      <c r="R380" s="16"/>
      <c r="S380" s="17"/>
    </row>
    <row r="381" ht="16.5" spans="1:19">
      <c r="A381" s="13"/>
      <c r="B381" s="13"/>
      <c r="C381" s="13"/>
      <c r="D381" s="13"/>
      <c r="E381" s="13"/>
      <c r="F381" s="13"/>
      <c r="G381" s="13"/>
      <c r="H381" s="14"/>
      <c r="I381" s="14"/>
      <c r="J381" s="14"/>
      <c r="K381" s="16"/>
      <c r="L381" s="16"/>
      <c r="M381" s="16"/>
      <c r="N381" s="16"/>
      <c r="O381" s="16"/>
      <c r="P381" s="16"/>
      <c r="Q381" s="16"/>
      <c r="R381" s="16"/>
      <c r="S381" s="17"/>
    </row>
    <row r="382" ht="16.5" spans="1:19">
      <c r="A382" s="13"/>
      <c r="B382" s="13"/>
      <c r="C382" s="13"/>
      <c r="D382" s="13"/>
      <c r="E382" s="13"/>
      <c r="F382" s="13"/>
      <c r="G382" s="13"/>
      <c r="H382" s="14"/>
      <c r="I382" s="14"/>
      <c r="J382" s="14"/>
      <c r="K382" s="16"/>
      <c r="L382" s="16"/>
      <c r="M382" s="16"/>
      <c r="N382" s="16"/>
      <c r="O382" s="16"/>
      <c r="P382" s="16"/>
      <c r="Q382" s="16"/>
      <c r="R382" s="16"/>
      <c r="S382" s="17"/>
    </row>
    <row r="383" ht="16.5" spans="1:19">
      <c r="A383" s="13"/>
      <c r="B383" s="13"/>
      <c r="C383" s="13"/>
      <c r="D383" s="13"/>
      <c r="E383" s="13"/>
      <c r="F383" s="13"/>
      <c r="G383" s="13"/>
      <c r="H383" s="14"/>
      <c r="I383" s="14"/>
      <c r="J383" s="14"/>
      <c r="K383" s="16"/>
      <c r="L383" s="16"/>
      <c r="M383" s="16"/>
      <c r="N383" s="16"/>
      <c r="O383" s="16"/>
      <c r="P383" s="16"/>
      <c r="Q383" s="16"/>
      <c r="R383" s="16"/>
      <c r="S383" s="17"/>
    </row>
    <row r="384" ht="16.5" spans="1:19">
      <c r="A384" s="13"/>
      <c r="B384" s="13"/>
      <c r="C384" s="13"/>
      <c r="D384" s="13"/>
      <c r="E384" s="13"/>
      <c r="F384" s="13"/>
      <c r="G384" s="13"/>
      <c r="H384" s="14"/>
      <c r="I384" s="14"/>
      <c r="J384" s="14"/>
      <c r="K384" s="16"/>
      <c r="L384" s="16"/>
      <c r="M384" s="16"/>
      <c r="N384" s="16"/>
      <c r="O384" s="16"/>
      <c r="P384" s="16"/>
      <c r="Q384" s="16"/>
      <c r="R384" s="16"/>
      <c r="S384" s="17"/>
    </row>
    <row r="385" ht="16.5" spans="1:19">
      <c r="A385" s="13"/>
      <c r="B385" s="13"/>
      <c r="C385" s="13"/>
      <c r="D385" s="13"/>
      <c r="E385" s="13"/>
      <c r="F385" s="13"/>
      <c r="G385" s="13"/>
      <c r="H385" s="14"/>
      <c r="I385" s="14"/>
      <c r="J385" s="14"/>
      <c r="K385" s="16"/>
      <c r="L385" s="16"/>
      <c r="M385" s="16"/>
      <c r="N385" s="16"/>
      <c r="O385" s="16"/>
      <c r="P385" s="16"/>
      <c r="Q385" s="16"/>
      <c r="R385" s="16"/>
      <c r="S385" s="17"/>
    </row>
    <row r="386" ht="16.5" spans="1:19">
      <c r="A386" s="13"/>
      <c r="B386" s="13"/>
      <c r="C386" s="13"/>
      <c r="D386" s="13"/>
      <c r="E386" s="13"/>
      <c r="F386" s="13"/>
      <c r="G386" s="13"/>
      <c r="H386" s="14"/>
      <c r="I386" s="14"/>
      <c r="J386" s="14"/>
      <c r="K386" s="16"/>
      <c r="L386" s="16"/>
      <c r="M386" s="16"/>
      <c r="N386" s="16"/>
      <c r="O386" s="16"/>
      <c r="P386" s="16"/>
      <c r="Q386" s="16"/>
      <c r="R386" s="16"/>
      <c r="S386" s="17"/>
    </row>
    <row r="387" ht="16.5" spans="1:19">
      <c r="A387" s="13"/>
      <c r="B387" s="13"/>
      <c r="C387" s="13"/>
      <c r="D387" s="13"/>
      <c r="E387" s="13"/>
      <c r="F387" s="13"/>
      <c r="G387" s="13"/>
      <c r="H387" s="14"/>
      <c r="I387" s="14"/>
      <c r="J387" s="14"/>
      <c r="K387" s="16"/>
      <c r="L387" s="16"/>
      <c r="M387" s="16"/>
      <c r="N387" s="16"/>
      <c r="O387" s="16"/>
      <c r="P387" s="16"/>
      <c r="Q387" s="16"/>
      <c r="R387" s="16"/>
      <c r="S387" s="17"/>
    </row>
    <row r="388" ht="16.5" spans="1:19">
      <c r="A388" s="13"/>
      <c r="B388" s="13"/>
      <c r="C388" s="13"/>
      <c r="D388" s="13"/>
      <c r="E388" s="13"/>
      <c r="F388" s="13"/>
      <c r="G388" s="13"/>
      <c r="H388" s="14"/>
      <c r="I388" s="14"/>
      <c r="J388" s="14"/>
      <c r="K388" s="16"/>
      <c r="L388" s="16"/>
      <c r="M388" s="16"/>
      <c r="N388" s="16"/>
      <c r="O388" s="16"/>
      <c r="P388" s="16"/>
      <c r="Q388" s="16"/>
      <c r="R388" s="16"/>
      <c r="S388" s="17"/>
    </row>
    <row r="389" ht="16.5" spans="1:19">
      <c r="A389" s="13"/>
      <c r="B389" s="13"/>
      <c r="C389" s="13"/>
      <c r="D389" s="13"/>
      <c r="E389" s="13"/>
      <c r="F389" s="13"/>
      <c r="G389" s="13"/>
      <c r="H389" s="14"/>
      <c r="I389" s="14"/>
      <c r="J389" s="14"/>
      <c r="K389" s="16"/>
      <c r="L389" s="16"/>
      <c r="M389" s="16"/>
      <c r="N389" s="16"/>
      <c r="O389" s="16"/>
      <c r="P389" s="16"/>
      <c r="Q389" s="16"/>
      <c r="R389" s="16"/>
      <c r="S389" s="17"/>
    </row>
    <row r="390" ht="16.5" spans="1:19">
      <c r="A390" s="13"/>
      <c r="B390" s="13"/>
      <c r="C390" s="13"/>
      <c r="D390" s="13"/>
      <c r="E390" s="13"/>
      <c r="F390" s="13"/>
      <c r="G390" s="13"/>
      <c r="H390" s="14"/>
      <c r="I390" s="14"/>
      <c r="J390" s="14"/>
      <c r="K390" s="16"/>
      <c r="L390" s="16"/>
      <c r="M390" s="16"/>
      <c r="N390" s="16"/>
      <c r="O390" s="16"/>
      <c r="P390" s="16"/>
      <c r="Q390" s="16"/>
      <c r="R390" s="16"/>
      <c r="S390" s="17"/>
    </row>
    <row r="391" ht="16.5" spans="1:19">
      <c r="A391" s="13"/>
      <c r="B391" s="13"/>
      <c r="C391" s="13"/>
      <c r="D391" s="13"/>
      <c r="E391" s="13"/>
      <c r="F391" s="13"/>
      <c r="G391" s="13"/>
      <c r="H391" s="14"/>
      <c r="I391" s="14"/>
      <c r="J391" s="14"/>
      <c r="K391" s="16"/>
      <c r="L391" s="16"/>
      <c r="M391" s="16"/>
      <c r="N391" s="16"/>
      <c r="O391" s="16"/>
      <c r="P391" s="16"/>
      <c r="Q391" s="16"/>
      <c r="R391" s="16"/>
      <c r="S391" s="17"/>
    </row>
    <row r="392" ht="16.5" spans="1:19">
      <c r="A392" s="13"/>
      <c r="B392" s="13"/>
      <c r="C392" s="13"/>
      <c r="D392" s="13"/>
      <c r="E392" s="13"/>
      <c r="F392" s="13"/>
      <c r="G392" s="13"/>
      <c r="H392" s="14"/>
      <c r="I392" s="14"/>
      <c r="J392" s="14"/>
      <c r="K392" s="16"/>
      <c r="L392" s="16"/>
      <c r="M392" s="16"/>
      <c r="N392" s="16"/>
      <c r="O392" s="16"/>
      <c r="P392" s="16"/>
      <c r="Q392" s="16"/>
      <c r="R392" s="16"/>
      <c r="S392" s="17"/>
    </row>
    <row r="393" ht="16.5" spans="1:18">
      <c r="A393" s="13"/>
      <c r="B393" s="13"/>
      <c r="C393" s="13"/>
      <c r="D393" s="13"/>
      <c r="E393" s="13"/>
      <c r="F393" s="13"/>
      <c r="G393" s="13"/>
      <c r="H393" s="14"/>
      <c r="I393" s="14"/>
      <c r="J393" s="14"/>
      <c r="K393" s="16"/>
      <c r="L393" s="16"/>
      <c r="M393" s="16"/>
      <c r="N393" s="16"/>
      <c r="O393" s="16"/>
      <c r="P393" s="16"/>
      <c r="Q393" s="16"/>
      <c r="R393" s="16"/>
    </row>
    <row r="394" ht="16.5" spans="1:18">
      <c r="A394" s="13"/>
      <c r="B394" s="13"/>
      <c r="C394" s="13"/>
      <c r="D394" s="13"/>
      <c r="E394" s="13"/>
      <c r="F394" s="13"/>
      <c r="G394" s="13"/>
      <c r="H394" s="14"/>
      <c r="I394" s="14"/>
      <c r="J394" s="14"/>
      <c r="K394" s="16"/>
      <c r="L394" s="16"/>
      <c r="M394" s="16"/>
      <c r="N394" s="16"/>
      <c r="O394" s="16"/>
      <c r="P394" s="16"/>
      <c r="Q394" s="16"/>
      <c r="R394" s="16"/>
    </row>
    <row r="395" ht="16.5" spans="1:18">
      <c r="A395" s="13"/>
      <c r="B395" s="13"/>
      <c r="C395" s="13"/>
      <c r="D395" s="13"/>
      <c r="E395" s="13"/>
      <c r="F395" s="13"/>
      <c r="G395" s="13"/>
      <c r="H395" s="14"/>
      <c r="I395" s="14"/>
      <c r="J395" s="14"/>
      <c r="K395" s="16"/>
      <c r="L395" s="16"/>
      <c r="M395" s="16"/>
      <c r="N395" s="16"/>
      <c r="O395" s="16"/>
      <c r="P395" s="16"/>
      <c r="Q395" s="16"/>
      <c r="R395" s="16"/>
    </row>
    <row r="396" ht="16.5" spans="1:18">
      <c r="A396" s="13"/>
      <c r="B396" s="13"/>
      <c r="C396" s="13"/>
      <c r="D396" s="13"/>
      <c r="E396" s="13"/>
      <c r="F396" s="13"/>
      <c r="G396" s="13"/>
      <c r="H396" s="14"/>
      <c r="I396" s="14"/>
      <c r="J396" s="14"/>
      <c r="K396" s="16"/>
      <c r="L396" s="16"/>
      <c r="M396" s="16"/>
      <c r="N396" s="16"/>
      <c r="O396" s="16"/>
      <c r="P396" s="16"/>
      <c r="Q396" s="16"/>
      <c r="R396" s="16"/>
    </row>
    <row r="397" ht="16.5" spans="1:18">
      <c r="A397" s="13"/>
      <c r="B397" s="13"/>
      <c r="C397" s="13"/>
      <c r="D397" s="13"/>
      <c r="E397" s="13"/>
      <c r="F397" s="13"/>
      <c r="G397" s="13"/>
      <c r="H397" s="14"/>
      <c r="I397" s="14"/>
      <c r="J397" s="14"/>
      <c r="K397" s="16"/>
      <c r="L397" s="16"/>
      <c r="M397" s="16"/>
      <c r="N397" s="16"/>
      <c r="O397" s="16"/>
      <c r="P397" s="16"/>
      <c r="Q397" s="16"/>
      <c r="R397" s="16"/>
    </row>
    <row r="398" ht="16.5" spans="1:18">
      <c r="A398" s="13"/>
      <c r="B398" s="13"/>
      <c r="C398" s="13"/>
      <c r="D398" s="13"/>
      <c r="E398" s="13"/>
      <c r="F398" s="13"/>
      <c r="G398" s="13"/>
      <c r="H398" s="14"/>
      <c r="I398" s="14"/>
      <c r="J398" s="14"/>
      <c r="K398" s="16"/>
      <c r="L398" s="16"/>
      <c r="M398" s="16"/>
      <c r="N398" s="16"/>
      <c r="O398" s="16"/>
      <c r="P398" s="16"/>
      <c r="Q398" s="16"/>
      <c r="R398" s="16"/>
    </row>
    <row r="399" ht="16.5" spans="1:18">
      <c r="A399" s="13"/>
      <c r="B399" s="13"/>
      <c r="C399" s="13"/>
      <c r="D399" s="13"/>
      <c r="E399" s="13"/>
      <c r="F399" s="13"/>
      <c r="G399" s="13"/>
      <c r="H399" s="14"/>
      <c r="I399" s="14"/>
      <c r="J399" s="14"/>
      <c r="K399" s="16"/>
      <c r="L399" s="16"/>
      <c r="M399" s="16"/>
      <c r="N399" s="16"/>
      <c r="O399" s="16"/>
      <c r="P399" s="16"/>
      <c r="Q399" s="16"/>
      <c r="R399" s="16"/>
    </row>
    <row r="400" ht="16.5" spans="1:18">
      <c r="A400" s="13"/>
      <c r="B400" s="13"/>
      <c r="C400" s="13"/>
      <c r="D400" s="13"/>
      <c r="E400" s="13"/>
      <c r="F400" s="13"/>
      <c r="G400" s="13"/>
      <c r="H400" s="14"/>
      <c r="I400" s="14"/>
      <c r="J400" s="14"/>
      <c r="K400" s="16"/>
      <c r="L400" s="16"/>
      <c r="M400" s="16"/>
      <c r="N400" s="16"/>
      <c r="O400" s="16"/>
      <c r="P400" s="16"/>
      <c r="Q400" s="16"/>
      <c r="R400" s="16"/>
    </row>
    <row r="401" ht="16.5" spans="1:18">
      <c r="A401" s="13"/>
      <c r="B401" s="13"/>
      <c r="C401" s="13"/>
      <c r="D401" s="13"/>
      <c r="E401" s="13"/>
      <c r="F401" s="13"/>
      <c r="G401" s="13"/>
      <c r="H401" s="14"/>
      <c r="I401" s="14"/>
      <c r="J401" s="14"/>
      <c r="K401" s="16"/>
      <c r="L401" s="16"/>
      <c r="M401" s="16"/>
      <c r="N401" s="16"/>
      <c r="O401" s="16"/>
      <c r="P401" s="16"/>
      <c r="Q401" s="16"/>
      <c r="R401" s="16"/>
    </row>
    <row r="402" ht="16.5" spans="1:18">
      <c r="A402" s="13"/>
      <c r="B402" s="13"/>
      <c r="C402" s="13"/>
      <c r="D402" s="13"/>
      <c r="E402" s="13"/>
      <c r="F402" s="13"/>
      <c r="G402" s="13"/>
      <c r="H402" s="14"/>
      <c r="I402" s="14"/>
      <c r="J402" s="14"/>
      <c r="K402" s="16"/>
      <c r="L402" s="16"/>
      <c r="M402" s="16"/>
      <c r="N402" s="16"/>
      <c r="O402" s="16"/>
      <c r="P402" s="16"/>
      <c r="Q402" s="16"/>
      <c r="R402" s="16"/>
    </row>
    <row r="403" ht="16.5" spans="1:18">
      <c r="A403" s="13"/>
      <c r="B403" s="13"/>
      <c r="C403" s="13"/>
      <c r="D403" s="13"/>
      <c r="E403" s="13"/>
      <c r="F403" s="13"/>
      <c r="G403" s="13"/>
      <c r="H403" s="14"/>
      <c r="I403" s="14"/>
      <c r="J403" s="14"/>
      <c r="K403" s="16"/>
      <c r="L403" s="16"/>
      <c r="M403" s="16"/>
      <c r="N403" s="16"/>
      <c r="O403" s="16"/>
      <c r="P403" s="16"/>
      <c r="Q403" s="16"/>
      <c r="R403" s="16"/>
    </row>
    <row r="404" ht="16.5" spans="1:18">
      <c r="A404" s="13"/>
      <c r="B404" s="13"/>
      <c r="C404" s="13"/>
      <c r="D404" s="13"/>
      <c r="E404" s="13"/>
      <c r="F404" s="13"/>
      <c r="G404" s="13"/>
      <c r="H404" s="14"/>
      <c r="I404" s="14"/>
      <c r="J404" s="14"/>
      <c r="K404" s="16"/>
      <c r="L404" s="16"/>
      <c r="M404" s="16"/>
      <c r="N404" s="16"/>
      <c r="O404" s="16"/>
      <c r="P404" s="16"/>
      <c r="Q404" s="16"/>
      <c r="R404" s="16"/>
    </row>
    <row r="405" ht="16.5" spans="1:18">
      <c r="A405" s="13"/>
      <c r="B405" s="13"/>
      <c r="C405" s="13"/>
      <c r="D405" s="13"/>
      <c r="E405" s="13"/>
      <c r="F405" s="13"/>
      <c r="G405" s="13"/>
      <c r="H405" s="14"/>
      <c r="I405" s="14"/>
      <c r="J405" s="14"/>
      <c r="K405" s="16"/>
      <c r="L405" s="16"/>
      <c r="M405" s="16"/>
      <c r="N405" s="16"/>
      <c r="O405" s="16"/>
      <c r="P405" s="16"/>
      <c r="Q405" s="16"/>
      <c r="R405" s="16"/>
    </row>
    <row r="406" ht="16.5" spans="1:18">
      <c r="A406" s="13"/>
      <c r="B406" s="13"/>
      <c r="C406" s="13"/>
      <c r="D406" s="13"/>
      <c r="E406" s="13"/>
      <c r="F406" s="13"/>
      <c r="G406" s="13"/>
      <c r="H406" s="14"/>
      <c r="I406" s="14"/>
      <c r="J406" s="14"/>
      <c r="K406" s="16"/>
      <c r="L406" s="16"/>
      <c r="M406" s="16"/>
      <c r="N406" s="16"/>
      <c r="O406" s="16"/>
      <c r="P406" s="16"/>
      <c r="Q406" s="16"/>
      <c r="R406" s="16"/>
    </row>
    <row r="407" ht="16.5" spans="1:18">
      <c r="A407" s="13"/>
      <c r="B407" s="13"/>
      <c r="C407" s="13"/>
      <c r="D407" s="13"/>
      <c r="E407" s="13"/>
      <c r="F407" s="13"/>
      <c r="G407" s="13"/>
      <c r="H407" s="14"/>
      <c r="I407" s="14"/>
      <c r="J407" s="14"/>
      <c r="K407" s="16"/>
      <c r="L407" s="16"/>
      <c r="M407" s="16"/>
      <c r="N407" s="16"/>
      <c r="O407" s="16"/>
      <c r="P407" s="16"/>
      <c r="Q407" s="16"/>
      <c r="R407" s="16"/>
    </row>
    <row r="408" ht="16.5" spans="1:18">
      <c r="A408" s="13"/>
      <c r="B408" s="13"/>
      <c r="C408" s="13"/>
      <c r="D408" s="13"/>
      <c r="E408" s="13"/>
      <c r="F408" s="13"/>
      <c r="G408" s="13"/>
      <c r="H408" s="14"/>
      <c r="I408" s="14"/>
      <c r="J408" s="14"/>
      <c r="K408" s="16"/>
      <c r="L408" s="16"/>
      <c r="M408" s="16"/>
      <c r="N408" s="16"/>
      <c r="O408" s="16"/>
      <c r="P408" s="16"/>
      <c r="Q408" s="16"/>
      <c r="R408" s="16"/>
    </row>
    <row r="409" ht="16.5" spans="1:18">
      <c r="A409" s="13"/>
      <c r="B409" s="13"/>
      <c r="C409" s="13"/>
      <c r="D409" s="13"/>
      <c r="E409" s="13"/>
      <c r="F409" s="13"/>
      <c r="G409" s="13"/>
      <c r="H409" s="14"/>
      <c r="I409" s="14"/>
      <c r="J409" s="14"/>
      <c r="K409" s="16"/>
      <c r="L409" s="16"/>
      <c r="M409" s="16"/>
      <c r="N409" s="16"/>
      <c r="O409" s="16"/>
      <c r="P409" s="16"/>
      <c r="Q409" s="16"/>
      <c r="R409" s="16"/>
    </row>
    <row r="410" ht="16.5" spans="1:18">
      <c r="A410" s="13"/>
      <c r="B410" s="13"/>
      <c r="C410" s="13"/>
      <c r="D410" s="13"/>
      <c r="E410" s="13"/>
      <c r="F410" s="13"/>
      <c r="G410" s="13"/>
      <c r="H410" s="14"/>
      <c r="I410" s="14"/>
      <c r="J410" s="14"/>
      <c r="K410" s="16"/>
      <c r="L410" s="16"/>
      <c r="M410" s="16"/>
      <c r="N410" s="16"/>
      <c r="O410" s="16"/>
      <c r="P410" s="16"/>
      <c r="Q410" s="16"/>
      <c r="R410" s="16"/>
    </row>
    <row r="411" ht="16.5" spans="1:18">
      <c r="A411" s="13"/>
      <c r="B411" s="13"/>
      <c r="C411" s="13"/>
      <c r="D411" s="13"/>
      <c r="E411" s="13"/>
      <c r="F411" s="13"/>
      <c r="G411" s="13"/>
      <c r="H411" s="14"/>
      <c r="I411" s="14"/>
      <c r="J411" s="14"/>
      <c r="K411" s="16"/>
      <c r="L411" s="16"/>
      <c r="M411" s="16"/>
      <c r="N411" s="16"/>
      <c r="O411" s="16"/>
      <c r="P411" s="16"/>
      <c r="Q411" s="16"/>
      <c r="R411" s="16"/>
    </row>
    <row r="412" ht="16.5" spans="1:18">
      <c r="A412" s="13"/>
      <c r="B412" s="13"/>
      <c r="C412" s="13"/>
      <c r="D412" s="13"/>
      <c r="E412" s="13"/>
      <c r="F412" s="13"/>
      <c r="G412" s="13"/>
      <c r="H412" s="14"/>
      <c r="I412" s="14"/>
      <c r="J412" s="14"/>
      <c r="K412" s="16"/>
      <c r="L412" s="16"/>
      <c r="M412" s="16"/>
      <c r="N412" s="16"/>
      <c r="O412" s="16"/>
      <c r="P412" s="16"/>
      <c r="Q412" s="16"/>
      <c r="R412" s="16"/>
    </row>
    <row r="413" ht="16.5" spans="1:18">
      <c r="A413" s="13"/>
      <c r="B413" s="13"/>
      <c r="C413" s="13"/>
      <c r="D413" s="13"/>
      <c r="E413" s="13"/>
      <c r="F413" s="13"/>
      <c r="G413" s="13"/>
      <c r="H413" s="14"/>
      <c r="I413" s="14"/>
      <c r="J413" s="14"/>
      <c r="K413" s="16"/>
      <c r="L413" s="16"/>
      <c r="M413" s="16"/>
      <c r="N413" s="16"/>
      <c r="O413" s="16"/>
      <c r="P413" s="16"/>
      <c r="Q413" s="16"/>
      <c r="R413" s="16"/>
    </row>
    <row r="414" ht="16.5" spans="1:18">
      <c r="A414" s="13"/>
      <c r="B414" s="13"/>
      <c r="C414" s="13"/>
      <c r="D414" s="13"/>
      <c r="E414" s="13"/>
      <c r="F414" s="13"/>
      <c r="G414" s="13"/>
      <c r="H414" s="14"/>
      <c r="I414" s="14"/>
      <c r="J414" s="14"/>
      <c r="K414" s="16"/>
      <c r="L414" s="16"/>
      <c r="M414" s="16"/>
      <c r="N414" s="16"/>
      <c r="O414" s="16"/>
      <c r="P414" s="16"/>
      <c r="Q414" s="16"/>
      <c r="R414" s="16"/>
    </row>
    <row r="415" ht="16.5" spans="1:18">
      <c r="A415" s="13"/>
      <c r="B415" s="13"/>
      <c r="C415" s="13"/>
      <c r="D415" s="13"/>
      <c r="E415" s="13"/>
      <c r="F415" s="13"/>
      <c r="G415" s="13"/>
      <c r="H415" s="14"/>
      <c r="I415" s="14"/>
      <c r="J415" s="14"/>
      <c r="K415" s="16"/>
      <c r="L415" s="16"/>
      <c r="M415" s="16"/>
      <c r="N415" s="16"/>
      <c r="O415" s="16"/>
      <c r="P415" s="16"/>
      <c r="Q415" s="16"/>
      <c r="R415" s="16"/>
    </row>
    <row r="416" ht="16.5" spans="1:18">
      <c r="A416" s="13"/>
      <c r="B416" s="13"/>
      <c r="C416" s="13"/>
      <c r="D416" s="13"/>
      <c r="E416" s="13"/>
      <c r="F416" s="13"/>
      <c r="G416" s="13"/>
      <c r="H416" s="14"/>
      <c r="I416" s="14"/>
      <c r="J416" s="14"/>
      <c r="K416" s="16"/>
      <c r="L416" s="16"/>
      <c r="M416" s="16"/>
      <c r="N416" s="16"/>
      <c r="O416" s="16"/>
      <c r="P416" s="16"/>
      <c r="Q416" s="16"/>
      <c r="R416" s="16"/>
    </row>
    <row r="417" ht="16.5" spans="1:18">
      <c r="A417" s="13"/>
      <c r="B417" s="13"/>
      <c r="C417" s="13"/>
      <c r="D417" s="13"/>
      <c r="E417" s="13"/>
      <c r="F417" s="13"/>
      <c r="G417" s="13"/>
      <c r="H417" s="14"/>
      <c r="I417" s="14"/>
      <c r="J417" s="14"/>
      <c r="K417" s="16"/>
      <c r="L417" s="16"/>
      <c r="M417" s="16"/>
      <c r="N417" s="16"/>
      <c r="O417" s="16"/>
      <c r="P417" s="16"/>
      <c r="Q417" s="16"/>
      <c r="R417" s="16"/>
    </row>
    <row r="418" ht="16.5" spans="1:18">
      <c r="A418" s="13"/>
      <c r="B418" s="13"/>
      <c r="C418" s="13"/>
      <c r="D418" s="13"/>
      <c r="E418" s="13"/>
      <c r="F418" s="13"/>
      <c r="G418" s="13"/>
      <c r="H418" s="14"/>
      <c r="I418" s="14"/>
      <c r="J418" s="14"/>
      <c r="K418" s="16"/>
      <c r="L418" s="16"/>
      <c r="M418" s="16"/>
      <c r="N418" s="16"/>
      <c r="O418" s="16"/>
      <c r="P418" s="16"/>
      <c r="Q418" s="16"/>
      <c r="R418" s="16"/>
    </row>
    <row r="419" ht="16.5" spans="1:18">
      <c r="A419" s="13"/>
      <c r="B419" s="13"/>
      <c r="C419" s="13"/>
      <c r="D419" s="13"/>
      <c r="E419" s="13"/>
      <c r="F419" s="13"/>
      <c r="G419" s="13"/>
      <c r="H419" s="14"/>
      <c r="I419" s="14"/>
      <c r="J419" s="14"/>
      <c r="K419" s="16"/>
      <c r="L419" s="16"/>
      <c r="M419" s="16"/>
      <c r="N419" s="16"/>
      <c r="O419" s="16"/>
      <c r="P419" s="16"/>
      <c r="Q419" s="16"/>
      <c r="R419" s="16"/>
    </row>
    <row r="420" ht="16.5" spans="1:18">
      <c r="A420" s="13"/>
      <c r="B420" s="13"/>
      <c r="C420" s="13"/>
      <c r="D420" s="13"/>
      <c r="E420" s="13"/>
      <c r="F420" s="13"/>
      <c r="G420" s="13"/>
      <c r="H420" s="14"/>
      <c r="I420" s="14"/>
      <c r="J420" s="14"/>
      <c r="K420" s="16"/>
      <c r="L420" s="16"/>
      <c r="M420" s="16"/>
      <c r="N420" s="16"/>
      <c r="O420" s="16"/>
      <c r="P420" s="16"/>
      <c r="Q420" s="16"/>
      <c r="R420" s="16"/>
    </row>
    <row r="421" ht="16.5" spans="1:18">
      <c r="A421" s="13"/>
      <c r="B421" s="13"/>
      <c r="C421" s="13"/>
      <c r="D421" s="13"/>
      <c r="E421" s="13"/>
      <c r="F421" s="13"/>
      <c r="G421" s="13"/>
      <c r="H421" s="14"/>
      <c r="I421" s="14"/>
      <c r="J421" s="14"/>
      <c r="K421" s="16"/>
      <c r="L421" s="16"/>
      <c r="M421" s="16"/>
      <c r="N421" s="16"/>
      <c r="O421" s="16"/>
      <c r="P421" s="16"/>
      <c r="Q421" s="16"/>
      <c r="R421" s="16"/>
    </row>
    <row r="422" ht="16.5" spans="1:18">
      <c r="A422" s="13"/>
      <c r="B422" s="13"/>
      <c r="C422" s="13"/>
      <c r="D422" s="13"/>
      <c r="E422" s="13"/>
      <c r="F422" s="13"/>
      <c r="G422" s="13"/>
      <c r="H422" s="14"/>
      <c r="I422" s="14"/>
      <c r="J422" s="14"/>
      <c r="K422" s="16"/>
      <c r="L422" s="16"/>
      <c r="M422" s="16"/>
      <c r="N422" s="16"/>
      <c r="O422" s="16"/>
      <c r="P422" s="16"/>
      <c r="Q422" s="16"/>
      <c r="R422" s="16"/>
    </row>
    <row r="423" ht="16.5" spans="1:18">
      <c r="A423" s="13"/>
      <c r="B423" s="13"/>
      <c r="C423" s="13"/>
      <c r="D423" s="13"/>
      <c r="E423" s="13"/>
      <c r="F423" s="13"/>
      <c r="G423" s="13"/>
      <c r="H423" s="14"/>
      <c r="I423" s="14"/>
      <c r="J423" s="14"/>
      <c r="K423" s="16"/>
      <c r="L423" s="16"/>
      <c r="M423" s="16"/>
      <c r="N423" s="16"/>
      <c r="O423" s="16"/>
      <c r="P423" s="16"/>
      <c r="Q423" s="16"/>
      <c r="R423" s="16"/>
    </row>
    <row r="424" ht="16.5" spans="1:18">
      <c r="A424" s="13"/>
      <c r="B424" s="13"/>
      <c r="C424" s="13"/>
      <c r="D424" s="13"/>
      <c r="E424" s="13"/>
      <c r="F424" s="13"/>
      <c r="G424" s="13"/>
      <c r="H424" s="14"/>
      <c r="I424" s="14"/>
      <c r="J424" s="14"/>
      <c r="K424" s="16"/>
      <c r="L424" s="16"/>
      <c r="M424" s="16"/>
      <c r="N424" s="16"/>
      <c r="O424" s="16"/>
      <c r="P424" s="16"/>
      <c r="Q424" s="16"/>
      <c r="R424" s="16"/>
    </row>
    <row r="425" ht="16.5" spans="1:18">
      <c r="A425" s="13"/>
      <c r="B425" s="13"/>
      <c r="C425" s="13"/>
      <c r="D425" s="13"/>
      <c r="E425" s="13"/>
      <c r="F425" s="13"/>
      <c r="G425" s="13"/>
      <c r="H425" s="14"/>
      <c r="I425" s="14"/>
      <c r="J425" s="14"/>
      <c r="K425" s="16"/>
      <c r="L425" s="16"/>
      <c r="M425" s="16"/>
      <c r="N425" s="16"/>
      <c r="O425" s="16"/>
      <c r="P425" s="16"/>
      <c r="Q425" s="16"/>
      <c r="R425" s="16"/>
    </row>
    <row r="426" ht="16.5" spans="1:18">
      <c r="A426" s="13"/>
      <c r="B426" s="13"/>
      <c r="C426" s="13"/>
      <c r="D426" s="13"/>
      <c r="E426" s="13"/>
      <c r="F426" s="13"/>
      <c r="G426" s="13"/>
      <c r="H426" s="14"/>
      <c r="I426" s="14"/>
      <c r="J426" s="14"/>
      <c r="K426" s="16"/>
      <c r="L426" s="16"/>
      <c r="M426" s="16"/>
      <c r="N426" s="16"/>
      <c r="O426" s="16"/>
      <c r="P426" s="16"/>
      <c r="Q426" s="16"/>
      <c r="R426" s="16"/>
    </row>
    <row r="427" ht="16.5" spans="1:18">
      <c r="A427" s="13"/>
      <c r="B427" s="13"/>
      <c r="C427" s="13"/>
      <c r="D427" s="13"/>
      <c r="E427" s="13"/>
      <c r="F427" s="13"/>
      <c r="G427" s="13"/>
      <c r="H427" s="14"/>
      <c r="I427" s="14"/>
      <c r="J427" s="14"/>
      <c r="K427" s="16"/>
      <c r="L427" s="16"/>
      <c r="M427" s="16"/>
      <c r="N427" s="16"/>
      <c r="O427" s="16"/>
      <c r="P427" s="16"/>
      <c r="Q427" s="16"/>
      <c r="R427" s="16"/>
    </row>
    <row r="428" ht="16.5" spans="1:18">
      <c r="A428" s="13"/>
      <c r="B428" s="13"/>
      <c r="C428" s="13"/>
      <c r="D428" s="13"/>
      <c r="E428" s="13"/>
      <c r="F428" s="13"/>
      <c r="G428" s="13"/>
      <c r="H428" s="14"/>
      <c r="I428" s="14"/>
      <c r="J428" s="14"/>
      <c r="K428" s="16"/>
      <c r="L428" s="16"/>
      <c r="M428" s="16"/>
      <c r="N428" s="16"/>
      <c r="O428" s="16"/>
      <c r="P428" s="16"/>
      <c r="Q428" s="16"/>
      <c r="R428" s="16"/>
    </row>
    <row r="429" ht="16.5" spans="1:18">
      <c r="A429" s="13"/>
      <c r="B429" s="13"/>
      <c r="C429" s="13"/>
      <c r="D429" s="13"/>
      <c r="E429" s="13"/>
      <c r="F429" s="13"/>
      <c r="G429" s="13"/>
      <c r="H429" s="14"/>
      <c r="I429" s="14"/>
      <c r="J429" s="14"/>
      <c r="K429" s="16"/>
      <c r="L429" s="16"/>
      <c r="M429" s="16"/>
      <c r="N429" s="16"/>
      <c r="O429" s="16"/>
      <c r="P429" s="16"/>
      <c r="Q429" s="16"/>
      <c r="R429" s="16"/>
    </row>
    <row r="430" ht="16.5" spans="1:18">
      <c r="A430" s="13"/>
      <c r="B430" s="13"/>
      <c r="C430" s="13"/>
      <c r="D430" s="13"/>
      <c r="E430" s="13"/>
      <c r="F430" s="13"/>
      <c r="G430" s="13"/>
      <c r="H430" s="14"/>
      <c r="I430" s="14"/>
      <c r="J430" s="14"/>
      <c r="K430" s="16"/>
      <c r="L430" s="16"/>
      <c r="M430" s="16"/>
      <c r="N430" s="16"/>
      <c r="O430" s="16"/>
      <c r="P430" s="16"/>
      <c r="Q430" s="16"/>
      <c r="R430" s="16"/>
    </row>
    <row r="431" ht="16.5" spans="1:18">
      <c r="A431" s="13"/>
      <c r="B431" s="13"/>
      <c r="C431" s="13"/>
      <c r="D431" s="13"/>
      <c r="E431" s="13"/>
      <c r="F431" s="13"/>
      <c r="G431" s="13"/>
      <c r="H431" s="14"/>
      <c r="I431" s="14"/>
      <c r="J431" s="14"/>
      <c r="K431" s="16"/>
      <c r="L431" s="16"/>
      <c r="M431" s="16"/>
      <c r="N431" s="16"/>
      <c r="O431" s="16"/>
      <c r="P431" s="16"/>
      <c r="Q431" s="16"/>
      <c r="R431" s="16"/>
    </row>
    <row r="432" ht="16.5" spans="1:18">
      <c r="A432" s="13"/>
      <c r="B432" s="13"/>
      <c r="C432" s="13"/>
      <c r="D432" s="13"/>
      <c r="E432" s="13"/>
      <c r="F432" s="13"/>
      <c r="G432" s="13"/>
      <c r="H432" s="14"/>
      <c r="I432" s="14"/>
      <c r="J432" s="14"/>
      <c r="K432" s="16"/>
      <c r="L432" s="16"/>
      <c r="M432" s="16"/>
      <c r="N432" s="16"/>
      <c r="O432" s="16"/>
      <c r="P432" s="16"/>
      <c r="Q432" s="16"/>
      <c r="R432" s="16"/>
    </row>
    <row r="433" ht="16.5" spans="1:18">
      <c r="A433" s="13"/>
      <c r="B433" s="13"/>
      <c r="C433" s="13"/>
      <c r="D433" s="13"/>
      <c r="E433" s="13"/>
      <c r="F433" s="13"/>
      <c r="G433" s="13"/>
      <c r="H433" s="14"/>
      <c r="I433" s="14"/>
      <c r="J433" s="14"/>
      <c r="K433" s="16"/>
      <c r="L433" s="16"/>
      <c r="M433" s="16"/>
      <c r="N433" s="16"/>
      <c r="O433" s="16"/>
      <c r="P433" s="16"/>
      <c r="Q433" s="16"/>
      <c r="R433" s="16"/>
    </row>
    <row r="434" ht="16.5" spans="1:18">
      <c r="A434" s="13"/>
      <c r="B434" s="13"/>
      <c r="C434" s="13"/>
      <c r="D434" s="13"/>
      <c r="E434" s="13"/>
      <c r="F434" s="13"/>
      <c r="G434" s="13"/>
      <c r="H434" s="14"/>
      <c r="I434" s="14"/>
      <c r="J434" s="14"/>
      <c r="K434" s="16"/>
      <c r="L434" s="16"/>
      <c r="M434" s="16"/>
      <c r="N434" s="16"/>
      <c r="O434" s="16"/>
      <c r="P434" s="16"/>
      <c r="Q434" s="16"/>
      <c r="R434" s="16"/>
    </row>
    <row r="435" ht="16.5" spans="1:18">
      <c r="A435" s="13"/>
      <c r="B435" s="13"/>
      <c r="C435" s="13"/>
      <c r="D435" s="13"/>
      <c r="E435" s="13"/>
      <c r="F435" s="13"/>
      <c r="G435" s="13"/>
      <c r="H435" s="14"/>
      <c r="I435" s="14"/>
      <c r="J435" s="14"/>
      <c r="K435" s="16"/>
      <c r="L435" s="16"/>
      <c r="M435" s="16"/>
      <c r="N435" s="16"/>
      <c r="O435" s="16"/>
      <c r="P435" s="16"/>
      <c r="Q435" s="16"/>
      <c r="R435" s="16"/>
    </row>
    <row r="436" ht="16.5" spans="1:18">
      <c r="A436" s="13"/>
      <c r="B436" s="13"/>
      <c r="C436" s="13"/>
      <c r="D436" s="13"/>
      <c r="E436" s="13"/>
      <c r="F436" s="13"/>
      <c r="G436" s="13"/>
      <c r="H436" s="14"/>
      <c r="I436" s="14"/>
      <c r="J436" s="14"/>
      <c r="K436" s="16"/>
      <c r="L436" s="16"/>
      <c r="M436" s="16"/>
      <c r="N436" s="16"/>
      <c r="O436" s="16"/>
      <c r="P436" s="16"/>
      <c r="Q436" s="16"/>
      <c r="R436" s="16"/>
    </row>
    <row r="437" ht="16.5" spans="1:18">
      <c r="A437" s="13"/>
      <c r="B437" s="13"/>
      <c r="C437" s="13"/>
      <c r="D437" s="13"/>
      <c r="E437" s="13"/>
      <c r="F437" s="13"/>
      <c r="G437" s="13"/>
      <c r="H437" s="14"/>
      <c r="I437" s="14"/>
      <c r="J437" s="14"/>
      <c r="K437" s="16"/>
      <c r="L437" s="16"/>
      <c r="M437" s="16"/>
      <c r="N437" s="16"/>
      <c r="O437" s="16"/>
      <c r="P437" s="16"/>
      <c r="Q437" s="16"/>
      <c r="R437" s="16"/>
    </row>
    <row r="438" ht="16.5" spans="1:18">
      <c r="A438" s="13"/>
      <c r="B438" s="13"/>
      <c r="C438" s="13"/>
      <c r="D438" s="13"/>
      <c r="E438" s="13"/>
      <c r="F438" s="13"/>
      <c r="G438" s="13"/>
      <c r="H438" s="14"/>
      <c r="I438" s="14"/>
      <c r="J438" s="14"/>
      <c r="K438" s="16"/>
      <c r="L438" s="16"/>
      <c r="M438" s="16"/>
      <c r="N438" s="16"/>
      <c r="O438" s="16"/>
      <c r="P438" s="16"/>
      <c r="Q438" s="16"/>
      <c r="R438" s="16"/>
    </row>
    <row r="439" ht="16.5" spans="1:18">
      <c r="A439" s="13"/>
      <c r="B439" s="13"/>
      <c r="C439" s="13"/>
      <c r="D439" s="13"/>
      <c r="E439" s="13"/>
      <c r="F439" s="13"/>
      <c r="G439" s="13"/>
      <c r="H439" s="14"/>
      <c r="I439" s="14"/>
      <c r="J439" s="14"/>
      <c r="K439" s="16"/>
      <c r="L439" s="16"/>
      <c r="M439" s="16"/>
      <c r="N439" s="16"/>
      <c r="O439" s="16"/>
      <c r="P439" s="16"/>
      <c r="Q439" s="16"/>
      <c r="R439" s="16"/>
    </row>
    <row r="440" ht="16.5" spans="1:18">
      <c r="A440" s="13"/>
      <c r="B440" s="13"/>
      <c r="C440" s="13"/>
      <c r="D440" s="13"/>
      <c r="E440" s="13"/>
      <c r="F440" s="13"/>
      <c r="G440" s="13"/>
      <c r="H440" s="14"/>
      <c r="I440" s="14"/>
      <c r="J440" s="14"/>
      <c r="K440" s="16"/>
      <c r="L440" s="16"/>
      <c r="M440" s="16"/>
      <c r="N440" s="16"/>
      <c r="O440" s="16"/>
      <c r="P440" s="16"/>
      <c r="Q440" s="16"/>
      <c r="R440" s="16"/>
    </row>
    <row r="441" ht="16.5" spans="1:18">
      <c r="A441" s="13"/>
      <c r="B441" s="13"/>
      <c r="C441" s="13"/>
      <c r="D441" s="13"/>
      <c r="E441" s="13"/>
      <c r="F441" s="13"/>
      <c r="G441" s="13"/>
      <c r="H441" s="14"/>
      <c r="I441" s="14"/>
      <c r="J441" s="14"/>
      <c r="K441" s="16"/>
      <c r="L441" s="16"/>
      <c r="M441" s="16"/>
      <c r="N441" s="16"/>
      <c r="O441" s="16"/>
      <c r="P441" s="16"/>
      <c r="Q441" s="16"/>
      <c r="R441" s="16"/>
    </row>
    <row r="442" ht="16.5" spans="1:18">
      <c r="A442" s="13"/>
      <c r="B442" s="13"/>
      <c r="C442" s="13"/>
      <c r="D442" s="13"/>
      <c r="E442" s="13"/>
      <c r="F442" s="13"/>
      <c r="G442" s="13"/>
      <c r="H442" s="14"/>
      <c r="I442" s="14"/>
      <c r="J442" s="14"/>
      <c r="K442" s="16"/>
      <c r="L442" s="16"/>
      <c r="M442" s="16"/>
      <c r="N442" s="16"/>
      <c r="O442" s="16"/>
      <c r="P442" s="16"/>
      <c r="Q442" s="16"/>
      <c r="R442" s="16"/>
    </row>
    <row r="443" ht="16.5" spans="1:18">
      <c r="A443" s="13"/>
      <c r="B443" s="13"/>
      <c r="C443" s="13"/>
      <c r="D443" s="13"/>
      <c r="E443" s="13"/>
      <c r="F443" s="13"/>
      <c r="G443" s="13"/>
      <c r="H443" s="14"/>
      <c r="I443" s="14"/>
      <c r="J443" s="14"/>
      <c r="K443" s="16"/>
      <c r="L443" s="16"/>
      <c r="M443" s="16"/>
      <c r="N443" s="16"/>
      <c r="O443" s="16"/>
      <c r="P443" s="16"/>
      <c r="Q443" s="16"/>
      <c r="R443" s="16"/>
    </row>
    <row r="444" ht="16.5" spans="1:18">
      <c r="A444" s="13"/>
      <c r="B444" s="13"/>
      <c r="C444" s="13"/>
      <c r="D444" s="13"/>
      <c r="E444" s="13"/>
      <c r="F444" s="13"/>
      <c r="G444" s="13"/>
      <c r="H444" s="14"/>
      <c r="I444" s="14"/>
      <c r="J444" s="14"/>
      <c r="K444" s="16"/>
      <c r="L444" s="16"/>
      <c r="M444" s="16"/>
      <c r="N444" s="16"/>
      <c r="O444" s="16"/>
      <c r="P444" s="16"/>
      <c r="Q444" s="16"/>
      <c r="R444" s="16"/>
    </row>
    <row r="445" ht="16.5" spans="1:18">
      <c r="A445" s="13"/>
      <c r="B445" s="13"/>
      <c r="C445" s="13"/>
      <c r="D445" s="13"/>
      <c r="E445" s="13"/>
      <c r="F445" s="13"/>
      <c r="G445" s="13"/>
      <c r="H445" s="14"/>
      <c r="I445" s="14"/>
      <c r="J445" s="14"/>
      <c r="K445" s="16"/>
      <c r="L445" s="16"/>
      <c r="M445" s="16"/>
      <c r="N445" s="16"/>
      <c r="O445" s="16"/>
      <c r="P445" s="16"/>
      <c r="Q445" s="16"/>
      <c r="R445" s="16"/>
    </row>
    <row r="446" ht="16.5" spans="1:18">
      <c r="A446" s="13"/>
      <c r="B446" s="13"/>
      <c r="C446" s="13"/>
      <c r="D446" s="13"/>
      <c r="E446" s="13"/>
      <c r="F446" s="13"/>
      <c r="G446" s="13"/>
      <c r="H446" s="14"/>
      <c r="I446" s="14"/>
      <c r="J446" s="14"/>
      <c r="K446" s="16"/>
      <c r="L446" s="16"/>
      <c r="M446" s="16"/>
      <c r="N446" s="16"/>
      <c r="O446" s="16"/>
      <c r="P446" s="16"/>
      <c r="Q446" s="16"/>
      <c r="R446" s="16"/>
    </row>
    <row r="447" ht="16.5" spans="1:18">
      <c r="A447" s="13"/>
      <c r="B447" s="13"/>
      <c r="C447" s="13"/>
      <c r="D447" s="13"/>
      <c r="E447" s="13"/>
      <c r="F447" s="13"/>
      <c r="G447" s="13"/>
      <c r="H447" s="14"/>
      <c r="I447" s="14"/>
      <c r="J447" s="14"/>
      <c r="K447" s="16"/>
      <c r="L447" s="16"/>
      <c r="M447" s="16"/>
      <c r="N447" s="16"/>
      <c r="O447" s="16"/>
      <c r="P447" s="16"/>
      <c r="Q447" s="16"/>
      <c r="R447" s="16"/>
    </row>
    <row r="448" ht="16.5" spans="1:18">
      <c r="A448" s="13"/>
      <c r="B448" s="13"/>
      <c r="C448" s="13"/>
      <c r="D448" s="13"/>
      <c r="E448" s="13"/>
      <c r="F448" s="13"/>
      <c r="G448" s="13"/>
      <c r="H448" s="14"/>
      <c r="I448" s="14"/>
      <c r="J448" s="14"/>
      <c r="K448" s="16"/>
      <c r="L448" s="16"/>
      <c r="M448" s="16"/>
      <c r="N448" s="16"/>
      <c r="O448" s="16"/>
      <c r="P448" s="16"/>
      <c r="Q448" s="16"/>
      <c r="R448" s="16"/>
    </row>
    <row r="449" ht="16.5" spans="1:18">
      <c r="A449" s="13"/>
      <c r="B449" s="13"/>
      <c r="C449" s="13"/>
      <c r="D449" s="13"/>
      <c r="E449" s="13"/>
      <c r="F449" s="13"/>
      <c r="G449" s="13"/>
      <c r="H449" s="14"/>
      <c r="I449" s="14"/>
      <c r="J449" s="14"/>
      <c r="K449" s="16"/>
      <c r="L449" s="16"/>
      <c r="M449" s="16"/>
      <c r="N449" s="16"/>
      <c r="O449" s="16"/>
      <c r="P449" s="16"/>
      <c r="Q449" s="16"/>
      <c r="R449" s="16"/>
    </row>
    <row r="450" ht="16.5" spans="1:18">
      <c r="A450" s="13"/>
      <c r="B450" s="13"/>
      <c r="C450" s="13"/>
      <c r="D450" s="13"/>
      <c r="E450" s="13"/>
      <c r="F450" s="13"/>
      <c r="G450" s="13"/>
      <c r="H450" s="14"/>
      <c r="I450" s="14"/>
      <c r="J450" s="14"/>
      <c r="K450" s="16"/>
      <c r="L450" s="16"/>
      <c r="M450" s="16"/>
      <c r="N450" s="16"/>
      <c r="O450" s="16"/>
      <c r="P450" s="16"/>
      <c r="Q450" s="16"/>
      <c r="R450" s="16"/>
    </row>
    <row r="451" ht="16.5" spans="1:18">
      <c r="A451" s="13"/>
      <c r="B451" s="13"/>
      <c r="C451" s="13"/>
      <c r="D451" s="13"/>
      <c r="E451" s="13"/>
      <c r="F451" s="13"/>
      <c r="G451" s="13"/>
      <c r="H451" s="14"/>
      <c r="I451" s="14"/>
      <c r="J451" s="14"/>
      <c r="K451" s="16"/>
      <c r="L451" s="16"/>
      <c r="M451" s="16"/>
      <c r="N451" s="16"/>
      <c r="O451" s="16"/>
      <c r="P451" s="16"/>
      <c r="Q451" s="16"/>
      <c r="R451" s="16"/>
    </row>
    <row r="452" ht="16.5" spans="1:18">
      <c r="A452" s="13"/>
      <c r="B452" s="13"/>
      <c r="C452" s="13"/>
      <c r="D452" s="13"/>
      <c r="E452" s="13"/>
      <c r="F452" s="13"/>
      <c r="G452" s="13"/>
      <c r="H452" s="14"/>
      <c r="I452" s="14"/>
      <c r="J452" s="14"/>
      <c r="K452" s="16"/>
      <c r="L452" s="16"/>
      <c r="M452" s="16"/>
      <c r="N452" s="16"/>
      <c r="O452" s="16"/>
      <c r="P452" s="16"/>
      <c r="Q452" s="16"/>
      <c r="R452" s="16"/>
    </row>
    <row r="453" ht="16.5" spans="1:18">
      <c r="A453" s="13"/>
      <c r="B453" s="13"/>
      <c r="C453" s="13"/>
      <c r="D453" s="13"/>
      <c r="E453" s="13"/>
      <c r="F453" s="13"/>
      <c r="G453" s="13"/>
      <c r="H453" s="14"/>
      <c r="I453" s="14"/>
      <c r="J453" s="14"/>
      <c r="K453" s="16"/>
      <c r="L453" s="16"/>
      <c r="M453" s="16"/>
      <c r="N453" s="16"/>
      <c r="O453" s="16"/>
      <c r="P453" s="16"/>
      <c r="Q453" s="16"/>
      <c r="R453" s="16"/>
    </row>
    <row r="454" ht="16.5" spans="1:18">
      <c r="A454" s="13"/>
      <c r="B454" s="13"/>
      <c r="C454" s="13"/>
      <c r="D454" s="13"/>
      <c r="E454" s="13"/>
      <c r="F454" s="13"/>
      <c r="G454" s="13"/>
      <c r="H454" s="14"/>
      <c r="I454" s="14"/>
      <c r="J454" s="14"/>
      <c r="K454" s="16"/>
      <c r="L454" s="16"/>
      <c r="M454" s="16"/>
      <c r="N454" s="16"/>
      <c r="O454" s="16"/>
      <c r="P454" s="16"/>
      <c r="Q454" s="16"/>
      <c r="R454" s="16"/>
    </row>
    <row r="455" ht="16.5" spans="1:18">
      <c r="A455" s="13"/>
      <c r="B455" s="13"/>
      <c r="C455" s="13"/>
      <c r="D455" s="13"/>
      <c r="E455" s="13"/>
      <c r="F455" s="13"/>
      <c r="G455" s="13"/>
      <c r="H455" s="14"/>
      <c r="I455" s="14"/>
      <c r="J455" s="14"/>
      <c r="K455" s="16"/>
      <c r="L455" s="16"/>
      <c r="M455" s="16"/>
      <c r="N455" s="16"/>
      <c r="O455" s="16"/>
      <c r="P455" s="16"/>
      <c r="Q455" s="16"/>
      <c r="R455" s="16"/>
    </row>
    <row r="456" ht="16.5" spans="1:18">
      <c r="A456" s="13"/>
      <c r="B456" s="13"/>
      <c r="C456" s="13"/>
      <c r="D456" s="13"/>
      <c r="E456" s="13"/>
      <c r="F456" s="13"/>
      <c r="G456" s="13"/>
      <c r="H456" s="14"/>
      <c r="I456" s="14"/>
      <c r="J456" s="14"/>
      <c r="K456" s="16"/>
      <c r="L456" s="16"/>
      <c r="M456" s="16"/>
      <c r="N456" s="16"/>
      <c r="O456" s="16"/>
      <c r="P456" s="16"/>
      <c r="Q456" s="16"/>
      <c r="R456" s="16"/>
    </row>
    <row r="457" ht="16.5" spans="1:18">
      <c r="A457" s="13"/>
      <c r="B457" s="13"/>
      <c r="C457" s="13"/>
      <c r="D457" s="13"/>
      <c r="E457" s="13"/>
      <c r="F457" s="13"/>
      <c r="G457" s="13"/>
      <c r="H457" s="14"/>
      <c r="I457" s="14"/>
      <c r="J457" s="14"/>
      <c r="K457" s="16"/>
      <c r="L457" s="16"/>
      <c r="M457" s="16"/>
      <c r="N457" s="16"/>
      <c r="O457" s="16"/>
      <c r="P457" s="16"/>
      <c r="Q457" s="16"/>
      <c r="R457" s="16"/>
    </row>
    <row r="458" ht="16.5" spans="1:18">
      <c r="A458" s="13"/>
      <c r="B458" s="13"/>
      <c r="C458" s="13"/>
      <c r="D458" s="13"/>
      <c r="E458" s="13"/>
      <c r="F458" s="13"/>
      <c r="G458" s="13"/>
      <c r="H458" s="14"/>
      <c r="I458" s="14"/>
      <c r="J458" s="14"/>
      <c r="K458" s="16"/>
      <c r="L458" s="16"/>
      <c r="M458" s="16"/>
      <c r="N458" s="16"/>
      <c r="O458" s="16"/>
      <c r="P458" s="16"/>
      <c r="Q458" s="16"/>
      <c r="R458" s="16"/>
    </row>
    <row r="459" ht="16.5" spans="1:18">
      <c r="A459" s="13"/>
      <c r="B459" s="13"/>
      <c r="C459" s="13"/>
      <c r="D459" s="13"/>
      <c r="E459" s="13"/>
      <c r="F459" s="13"/>
      <c r="G459" s="13"/>
      <c r="H459" s="14"/>
      <c r="I459" s="14"/>
      <c r="J459" s="14"/>
      <c r="K459" s="16"/>
      <c r="L459" s="16"/>
      <c r="M459" s="16"/>
      <c r="N459" s="16"/>
      <c r="O459" s="16"/>
      <c r="P459" s="16"/>
      <c r="Q459" s="16"/>
      <c r="R459" s="16"/>
    </row>
    <row r="460" ht="16.5" spans="1:18">
      <c r="A460" s="13"/>
      <c r="B460" s="13"/>
      <c r="C460" s="13"/>
      <c r="D460" s="13"/>
      <c r="E460" s="13"/>
      <c r="F460" s="13"/>
      <c r="G460" s="13"/>
      <c r="H460" s="14"/>
      <c r="I460" s="14"/>
      <c r="J460" s="14"/>
      <c r="K460" s="16"/>
      <c r="L460" s="16"/>
      <c r="M460" s="16"/>
      <c r="N460" s="16"/>
      <c r="O460" s="16"/>
      <c r="P460" s="16"/>
      <c r="Q460" s="16"/>
      <c r="R460" s="16"/>
    </row>
    <row r="461" ht="16.5" spans="1:18">
      <c r="A461" s="13"/>
      <c r="B461" s="13"/>
      <c r="C461" s="13"/>
      <c r="D461" s="13"/>
      <c r="E461" s="13"/>
      <c r="F461" s="13"/>
      <c r="G461" s="13"/>
      <c r="H461" s="14"/>
      <c r="I461" s="14"/>
      <c r="J461" s="14"/>
      <c r="K461" s="16"/>
      <c r="L461" s="16"/>
      <c r="M461" s="16"/>
      <c r="N461" s="16"/>
      <c r="O461" s="16"/>
      <c r="P461" s="16"/>
      <c r="Q461" s="16"/>
      <c r="R461" s="16"/>
    </row>
    <row r="462" ht="16.5" spans="1:18">
      <c r="A462" s="13"/>
      <c r="B462" s="13"/>
      <c r="C462" s="13"/>
      <c r="D462" s="13"/>
      <c r="E462" s="13"/>
      <c r="F462" s="13"/>
      <c r="G462" s="13"/>
      <c r="H462" s="14"/>
      <c r="I462" s="14"/>
      <c r="J462" s="14"/>
      <c r="K462" s="16"/>
      <c r="L462" s="16"/>
      <c r="M462" s="16"/>
      <c r="N462" s="16"/>
      <c r="O462" s="16"/>
      <c r="P462" s="16"/>
      <c r="Q462" s="16"/>
      <c r="R462" s="16"/>
    </row>
    <row r="463" ht="16.5" spans="1:18">
      <c r="A463" s="13"/>
      <c r="B463" s="13"/>
      <c r="C463" s="13"/>
      <c r="D463" s="13"/>
      <c r="E463" s="13"/>
      <c r="F463" s="13"/>
      <c r="G463" s="13"/>
      <c r="H463" s="14"/>
      <c r="I463" s="14"/>
      <c r="J463" s="14"/>
      <c r="K463" s="16"/>
      <c r="L463" s="16"/>
      <c r="M463" s="16"/>
      <c r="N463" s="16"/>
      <c r="O463" s="16"/>
      <c r="P463" s="16"/>
      <c r="Q463" s="16"/>
      <c r="R463" s="16"/>
    </row>
    <row r="464" ht="16.5" spans="1:18">
      <c r="A464" s="13"/>
      <c r="B464" s="13"/>
      <c r="C464" s="13"/>
      <c r="D464" s="13"/>
      <c r="E464" s="13"/>
      <c r="F464" s="13"/>
      <c r="G464" s="13"/>
      <c r="H464" s="14"/>
      <c r="I464" s="14"/>
      <c r="J464" s="14"/>
      <c r="K464" s="16"/>
      <c r="L464" s="16"/>
      <c r="M464" s="16"/>
      <c r="N464" s="16"/>
      <c r="O464" s="16"/>
      <c r="P464" s="16"/>
      <c r="Q464" s="16"/>
      <c r="R464" s="16"/>
    </row>
    <row r="465" ht="16.5" spans="1:18">
      <c r="A465" s="13"/>
      <c r="B465" s="13"/>
      <c r="C465" s="13"/>
      <c r="D465" s="13"/>
      <c r="E465" s="13"/>
      <c r="F465" s="13"/>
      <c r="G465" s="13"/>
      <c r="H465" s="14"/>
      <c r="I465" s="14"/>
      <c r="J465" s="14"/>
      <c r="K465" s="16"/>
      <c r="L465" s="16"/>
      <c r="M465" s="16"/>
      <c r="N465" s="16"/>
      <c r="O465" s="16"/>
      <c r="P465" s="16"/>
      <c r="Q465" s="16"/>
      <c r="R465" s="16"/>
    </row>
    <row r="466" ht="16.5" spans="1:18">
      <c r="A466" s="13"/>
      <c r="B466" s="13"/>
      <c r="C466" s="13"/>
      <c r="D466" s="13"/>
      <c r="E466" s="13"/>
      <c r="F466" s="13"/>
      <c r="G466" s="13"/>
      <c r="H466" s="14"/>
      <c r="I466" s="14"/>
      <c r="J466" s="14"/>
      <c r="K466" s="16"/>
      <c r="L466" s="16"/>
      <c r="M466" s="16"/>
      <c r="N466" s="16"/>
      <c r="O466" s="16"/>
      <c r="P466" s="16"/>
      <c r="Q466" s="16"/>
      <c r="R466" s="16"/>
    </row>
    <row r="467" ht="16.5" spans="1:18">
      <c r="A467" s="13"/>
      <c r="B467" s="13"/>
      <c r="C467" s="13"/>
      <c r="D467" s="13"/>
      <c r="E467" s="13"/>
      <c r="F467" s="13"/>
      <c r="G467" s="13"/>
      <c r="H467" s="14"/>
      <c r="I467" s="14"/>
      <c r="J467" s="14"/>
      <c r="K467" s="16"/>
      <c r="L467" s="16"/>
      <c r="M467" s="16"/>
      <c r="N467" s="16"/>
      <c r="O467" s="16"/>
      <c r="P467" s="16"/>
      <c r="Q467" s="16"/>
      <c r="R467" s="16"/>
    </row>
    <row r="468" ht="16.5" spans="1:18">
      <c r="A468" s="13"/>
      <c r="B468" s="13"/>
      <c r="C468" s="13"/>
      <c r="D468" s="13"/>
      <c r="E468" s="13"/>
      <c r="F468" s="13"/>
      <c r="G468" s="13"/>
      <c r="H468" s="14"/>
      <c r="I468" s="14"/>
      <c r="J468" s="14"/>
      <c r="K468" s="16"/>
      <c r="L468" s="16"/>
      <c r="M468" s="16"/>
      <c r="N468" s="16"/>
      <c r="O468" s="16"/>
      <c r="P468" s="16"/>
      <c r="Q468" s="16"/>
      <c r="R468" s="16"/>
    </row>
    <row r="469" ht="16.5" spans="1:18">
      <c r="A469" s="13"/>
      <c r="B469" s="13"/>
      <c r="C469" s="13"/>
      <c r="D469" s="13"/>
      <c r="E469" s="13"/>
      <c r="F469" s="13"/>
      <c r="G469" s="13"/>
      <c r="H469" s="14"/>
      <c r="I469" s="14"/>
      <c r="J469" s="14"/>
      <c r="K469" s="16"/>
      <c r="L469" s="16"/>
      <c r="M469" s="16"/>
      <c r="N469" s="16"/>
      <c r="O469" s="16"/>
      <c r="P469" s="16"/>
      <c r="Q469" s="16"/>
      <c r="R469" s="16"/>
    </row>
    <row r="470" ht="16.5" spans="1:18">
      <c r="A470" s="13"/>
      <c r="B470" s="13"/>
      <c r="C470" s="13"/>
      <c r="D470" s="13"/>
      <c r="E470" s="13"/>
      <c r="F470" s="13"/>
      <c r="G470" s="13"/>
      <c r="H470" s="14"/>
      <c r="I470" s="14"/>
      <c r="J470" s="14"/>
      <c r="K470" s="16"/>
      <c r="L470" s="16"/>
      <c r="M470" s="16"/>
      <c r="N470" s="16"/>
      <c r="O470" s="16"/>
      <c r="P470" s="16"/>
      <c r="Q470" s="16"/>
      <c r="R470" s="16"/>
    </row>
    <row r="471" ht="16.5" spans="1:18">
      <c r="A471" s="13"/>
      <c r="B471" s="13"/>
      <c r="C471" s="13"/>
      <c r="D471" s="13"/>
      <c r="E471" s="13"/>
      <c r="F471" s="13"/>
      <c r="G471" s="13"/>
      <c r="H471" s="14"/>
      <c r="I471" s="14"/>
      <c r="J471" s="14"/>
      <c r="K471" s="16"/>
      <c r="L471" s="16"/>
      <c r="M471" s="16"/>
      <c r="N471" s="16"/>
      <c r="O471" s="16"/>
      <c r="P471" s="16"/>
      <c r="Q471" s="16"/>
      <c r="R471" s="16"/>
    </row>
    <row r="472" ht="16.5" spans="1:18">
      <c r="A472" s="13"/>
      <c r="B472" s="13"/>
      <c r="C472" s="13"/>
      <c r="D472" s="13"/>
      <c r="E472" s="13"/>
      <c r="F472" s="13"/>
      <c r="G472" s="13"/>
      <c r="H472" s="14"/>
      <c r="I472" s="14"/>
      <c r="J472" s="14"/>
      <c r="K472" s="16"/>
      <c r="L472" s="16"/>
      <c r="M472" s="16"/>
      <c r="N472" s="16"/>
      <c r="O472" s="16"/>
      <c r="P472" s="16"/>
      <c r="Q472" s="16"/>
      <c r="R472" s="16"/>
    </row>
    <row r="473" ht="16.5" spans="1:18">
      <c r="A473" s="13"/>
      <c r="B473" s="13"/>
      <c r="C473" s="13"/>
      <c r="D473" s="13"/>
      <c r="E473" s="13"/>
      <c r="F473" s="13"/>
      <c r="G473" s="13"/>
      <c r="H473" s="14"/>
      <c r="I473" s="14"/>
      <c r="J473" s="14"/>
      <c r="K473" s="16"/>
      <c r="L473" s="16"/>
      <c r="M473" s="16"/>
      <c r="N473" s="16"/>
      <c r="O473" s="16"/>
      <c r="P473" s="16"/>
      <c r="Q473" s="16"/>
      <c r="R473" s="16"/>
    </row>
    <row r="474" ht="16.5" spans="1:18">
      <c r="A474" s="13"/>
      <c r="B474" s="13"/>
      <c r="C474" s="13"/>
      <c r="D474" s="13"/>
      <c r="E474" s="13"/>
      <c r="F474" s="13"/>
      <c r="G474" s="13"/>
      <c r="H474" s="14"/>
      <c r="I474" s="14"/>
      <c r="J474" s="14"/>
      <c r="K474" s="16"/>
      <c r="L474" s="16"/>
      <c r="M474" s="16"/>
      <c r="N474" s="16"/>
      <c r="O474" s="16"/>
      <c r="P474" s="16"/>
      <c r="Q474" s="16"/>
      <c r="R474" s="16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1"/>
      <c r="L652" s="21"/>
      <c r="M652" s="21"/>
      <c r="N652" s="21"/>
      <c r="O652" s="21"/>
      <c r="P652" s="21"/>
      <c r="Q652" s="21"/>
      <c r="R652" s="21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1"/>
      <c r="L653" s="21"/>
      <c r="M653" s="21"/>
      <c r="N653" s="21"/>
      <c r="O653" s="21"/>
      <c r="P653" s="21"/>
      <c r="Q653" s="21"/>
      <c r="R653" s="21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1"/>
      <c r="L654" s="21"/>
      <c r="M654" s="21"/>
      <c r="N654" s="21"/>
      <c r="O654" s="21"/>
      <c r="P654" s="21"/>
      <c r="Q654" s="21"/>
      <c r="R654" s="21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1"/>
      <c r="L655" s="21"/>
      <c r="M655" s="21"/>
      <c r="N655" s="21"/>
      <c r="O655" s="21"/>
      <c r="P655" s="21"/>
      <c r="Q655" s="21"/>
      <c r="R655" s="21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1"/>
      <c r="L656" s="21"/>
      <c r="M656" s="21"/>
      <c r="N656" s="21"/>
      <c r="O656" s="21"/>
      <c r="P656" s="21"/>
      <c r="Q656" s="21"/>
      <c r="R656" s="21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1"/>
      <c r="L657" s="21"/>
      <c r="M657" s="21"/>
      <c r="N657" s="21"/>
      <c r="O657" s="21"/>
      <c r="P657" s="21"/>
      <c r="Q657" s="21"/>
      <c r="R657" s="21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1"/>
      <c r="L658" s="21"/>
      <c r="M658" s="21"/>
      <c r="N658" s="21"/>
      <c r="O658" s="21"/>
      <c r="P658" s="21"/>
      <c r="Q658" s="21"/>
      <c r="R658" s="21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1"/>
      <c r="L659" s="21"/>
      <c r="M659" s="21"/>
      <c r="N659" s="21"/>
      <c r="O659" s="21"/>
      <c r="P659" s="21"/>
      <c r="Q659" s="21"/>
      <c r="R659" s="21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1"/>
      <c r="L660" s="21"/>
      <c r="M660" s="21"/>
      <c r="N660" s="21"/>
      <c r="O660" s="21"/>
      <c r="P660" s="21"/>
      <c r="Q660" s="21"/>
      <c r="R660" s="21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1"/>
      <c r="L661" s="21"/>
      <c r="M661" s="21"/>
      <c r="N661" s="21"/>
      <c r="O661" s="21"/>
      <c r="P661" s="21"/>
      <c r="Q661" s="21"/>
      <c r="R661" s="21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1"/>
      <c r="L662" s="21"/>
      <c r="M662" s="21"/>
      <c r="N662" s="21"/>
      <c r="O662" s="21"/>
      <c r="P662" s="21"/>
      <c r="Q662" s="21"/>
      <c r="R662" s="21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1"/>
      <c r="L663" s="21"/>
      <c r="M663" s="21"/>
      <c r="N663" s="21"/>
      <c r="O663" s="21"/>
      <c r="P663" s="21"/>
      <c r="Q663" s="21"/>
      <c r="R663" s="21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1"/>
      <c r="L664" s="21"/>
      <c r="M664" s="21"/>
      <c r="N664" s="21"/>
      <c r="O664" s="21"/>
      <c r="P664" s="21"/>
      <c r="Q664" s="21"/>
      <c r="R664" s="21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1"/>
      <c r="L665" s="21"/>
      <c r="M665" s="21"/>
      <c r="N665" s="21"/>
      <c r="O665" s="21"/>
      <c r="P665" s="21"/>
      <c r="Q665" s="21"/>
      <c r="R665" s="21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1"/>
      <c r="L666" s="21"/>
      <c r="M666" s="21"/>
      <c r="N666" s="21"/>
      <c r="O666" s="21"/>
      <c r="P666" s="21"/>
      <c r="Q666" s="21"/>
      <c r="R666" s="21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1"/>
      <c r="L667" s="21"/>
      <c r="M667" s="21"/>
      <c r="N667" s="21"/>
      <c r="O667" s="21"/>
      <c r="P667" s="21"/>
      <c r="Q667" s="21"/>
      <c r="R667" s="21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1"/>
      <c r="L668" s="21"/>
      <c r="M668" s="21"/>
      <c r="N668" s="21"/>
      <c r="O668" s="21"/>
      <c r="P668" s="21"/>
      <c r="Q668" s="21"/>
      <c r="R668" s="21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1"/>
      <c r="L669" s="21"/>
      <c r="M669" s="21"/>
      <c r="N669" s="21"/>
      <c r="O669" s="21"/>
      <c r="P669" s="21"/>
      <c r="Q669" s="21"/>
      <c r="R669" s="21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1"/>
      <c r="L670" s="21"/>
      <c r="M670" s="21"/>
      <c r="N670" s="21"/>
      <c r="O670" s="21"/>
      <c r="P670" s="21"/>
      <c r="Q670" s="21"/>
      <c r="R670" s="21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1"/>
      <c r="L671" s="21"/>
      <c r="M671" s="21"/>
      <c r="N671" s="21"/>
      <c r="O671" s="21"/>
      <c r="P671" s="21"/>
      <c r="Q671" s="21"/>
      <c r="R671" s="21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1"/>
      <c r="L672" s="21"/>
      <c r="M672" s="21"/>
      <c r="N672" s="21"/>
      <c r="O672" s="21"/>
      <c r="P672" s="21"/>
      <c r="Q672" s="21"/>
      <c r="R672" s="21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1"/>
      <c r="L673" s="21"/>
      <c r="M673" s="21"/>
      <c r="N673" s="21"/>
      <c r="O673" s="21"/>
      <c r="P673" s="21"/>
      <c r="Q673" s="21"/>
      <c r="R673" s="21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1"/>
      <c r="L674" s="21"/>
      <c r="M674" s="21"/>
      <c r="N674" s="21"/>
      <c r="O674" s="21"/>
      <c r="P674" s="21"/>
      <c r="Q674" s="21"/>
      <c r="R674" s="21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1"/>
      <c r="L675" s="21"/>
      <c r="M675" s="21"/>
      <c r="N675" s="21"/>
      <c r="O675" s="21"/>
      <c r="P675" s="21"/>
      <c r="Q675" s="21"/>
      <c r="R675" s="21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1"/>
      <c r="L676" s="21"/>
      <c r="M676" s="21"/>
      <c r="N676" s="21"/>
      <c r="O676" s="21"/>
      <c r="P676" s="21"/>
      <c r="Q676" s="21"/>
      <c r="R676" s="21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1"/>
      <c r="L677" s="21"/>
      <c r="M677" s="21"/>
      <c r="N677" s="21"/>
      <c r="O677" s="21"/>
      <c r="P677" s="21"/>
      <c r="Q677" s="21"/>
      <c r="R677" s="21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1"/>
      <c r="L678" s="21"/>
      <c r="M678" s="21"/>
      <c r="N678" s="21"/>
      <c r="O678" s="21"/>
      <c r="P678" s="21"/>
      <c r="Q678" s="21"/>
      <c r="R678" s="21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1"/>
      <c r="L679" s="21"/>
      <c r="M679" s="21"/>
      <c r="N679" s="21"/>
      <c r="O679" s="21"/>
      <c r="P679" s="21"/>
      <c r="Q679" s="21"/>
      <c r="R679" s="21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1"/>
      <c r="L680" s="21"/>
      <c r="M680" s="21"/>
      <c r="N680" s="21"/>
      <c r="O680" s="21"/>
      <c r="P680" s="21"/>
      <c r="Q680" s="21"/>
      <c r="R680" s="21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1"/>
      <c r="L681" s="21"/>
      <c r="M681" s="21"/>
      <c r="N681" s="21"/>
      <c r="O681" s="21"/>
      <c r="P681" s="21"/>
      <c r="Q681" s="21"/>
      <c r="R681" s="21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1"/>
      <c r="L682" s="21"/>
      <c r="M682" s="21"/>
      <c r="N682" s="21"/>
      <c r="O682" s="21"/>
      <c r="P682" s="21"/>
      <c r="Q682" s="21"/>
      <c r="R682" s="21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1"/>
      <c r="L683" s="21"/>
      <c r="M683" s="21"/>
      <c r="N683" s="21"/>
      <c r="O683" s="21"/>
      <c r="P683" s="21"/>
      <c r="Q683" s="21"/>
      <c r="R683" s="21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1"/>
      <c r="L684" s="21"/>
      <c r="M684" s="21"/>
      <c r="N684" s="21"/>
      <c r="O684" s="21"/>
      <c r="P684" s="21"/>
      <c r="Q684" s="21"/>
      <c r="R684" s="21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1"/>
      <c r="L685" s="21"/>
      <c r="M685" s="21"/>
      <c r="N685" s="21"/>
      <c r="O685" s="21"/>
      <c r="P685" s="21"/>
      <c r="Q685" s="21"/>
      <c r="R685" s="21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1"/>
      <c r="L686" s="21"/>
      <c r="M686" s="21"/>
      <c r="N686" s="21"/>
      <c r="O686" s="21"/>
      <c r="P686" s="21"/>
      <c r="Q686" s="21"/>
      <c r="R686" s="21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1"/>
      <c r="L687" s="21"/>
      <c r="M687" s="21"/>
      <c r="N687" s="21"/>
      <c r="O687" s="21"/>
      <c r="P687" s="21"/>
      <c r="Q687" s="21"/>
      <c r="R687" s="21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1"/>
      <c r="L688" s="21"/>
      <c r="M688" s="21"/>
      <c r="N688" s="21"/>
      <c r="O688" s="21"/>
      <c r="P688" s="21"/>
      <c r="Q688" s="21"/>
      <c r="R688" s="21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1"/>
      <c r="L689" s="21"/>
      <c r="M689" s="21"/>
      <c r="N689" s="21"/>
      <c r="O689" s="21"/>
      <c r="P689" s="21"/>
      <c r="Q689" s="21"/>
      <c r="R689" s="21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1"/>
      <c r="L690" s="21"/>
      <c r="M690" s="21"/>
      <c r="N690" s="21"/>
      <c r="O690" s="21"/>
      <c r="P690" s="21"/>
      <c r="Q690" s="21"/>
      <c r="R690" s="21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1"/>
      <c r="L691" s="21"/>
      <c r="M691" s="21"/>
      <c r="N691" s="21"/>
      <c r="O691" s="21"/>
      <c r="P691" s="21"/>
      <c r="Q691" s="21"/>
      <c r="R691" s="21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1"/>
      <c r="L692" s="21"/>
      <c r="M692" s="21"/>
      <c r="N692" s="21"/>
      <c r="O692" s="21"/>
      <c r="P692" s="21"/>
      <c r="Q692" s="21"/>
      <c r="R692" s="21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1"/>
      <c r="L693" s="21"/>
      <c r="M693" s="21"/>
      <c r="N693" s="21"/>
      <c r="O693" s="21"/>
      <c r="P693" s="21"/>
      <c r="Q693" s="21"/>
      <c r="R693" s="21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1"/>
      <c r="L694" s="21"/>
      <c r="M694" s="21"/>
      <c r="N694" s="21"/>
      <c r="O694" s="21"/>
      <c r="P694" s="21"/>
      <c r="Q694" s="21"/>
      <c r="R694" s="21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1"/>
      <c r="L695" s="21"/>
      <c r="M695" s="21"/>
      <c r="N695" s="21"/>
      <c r="O695" s="21"/>
      <c r="P695" s="21"/>
      <c r="Q695" s="21"/>
      <c r="R695" s="21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1"/>
      <c r="L696" s="21"/>
      <c r="M696" s="21"/>
      <c r="N696" s="21"/>
      <c r="O696" s="21"/>
      <c r="P696" s="21"/>
      <c r="Q696" s="21"/>
      <c r="R696" s="21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1"/>
      <c r="L697" s="21"/>
      <c r="M697" s="21"/>
      <c r="N697" s="21"/>
      <c r="O697" s="21"/>
      <c r="P697" s="21"/>
      <c r="Q697" s="21"/>
      <c r="R697" s="21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1"/>
      <c r="L698" s="21"/>
      <c r="M698" s="21"/>
      <c r="N698" s="21"/>
      <c r="O698" s="21"/>
      <c r="P698" s="21"/>
      <c r="Q698" s="21"/>
      <c r="R698" s="21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1"/>
      <c r="L699" s="21"/>
      <c r="M699" s="21"/>
      <c r="N699" s="21"/>
      <c r="O699" s="21"/>
      <c r="P699" s="21"/>
      <c r="Q699" s="21"/>
      <c r="R699" s="21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1"/>
      <c r="L700" s="21"/>
      <c r="M700" s="21"/>
      <c r="N700" s="21"/>
      <c r="O700" s="21"/>
      <c r="P700" s="21"/>
      <c r="Q700" s="21"/>
      <c r="R700" s="21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1"/>
      <c r="L701" s="21"/>
      <c r="M701" s="21"/>
      <c r="N701" s="21"/>
      <c r="O701" s="21"/>
      <c r="P701" s="21"/>
      <c r="Q701" s="21"/>
      <c r="R701" s="21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1"/>
      <c r="L702" s="21"/>
      <c r="M702" s="21"/>
      <c r="N702" s="21"/>
      <c r="O702" s="21"/>
      <c r="P702" s="21"/>
      <c r="Q702" s="21"/>
      <c r="R702" s="21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1"/>
      <c r="L703" s="21"/>
      <c r="M703" s="21"/>
      <c r="N703" s="21"/>
      <c r="O703" s="21"/>
      <c r="P703" s="21"/>
      <c r="Q703" s="21"/>
      <c r="R703" s="21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1"/>
      <c r="L704" s="21"/>
      <c r="M704" s="21"/>
      <c r="N704" s="21"/>
      <c r="O704" s="21"/>
      <c r="P704" s="21"/>
      <c r="Q704" s="21"/>
      <c r="R704" s="21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1"/>
      <c r="L705" s="21"/>
      <c r="M705" s="21"/>
      <c r="N705" s="21"/>
      <c r="O705" s="21"/>
      <c r="P705" s="21"/>
      <c r="Q705" s="21"/>
      <c r="R705" s="21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1"/>
      <c r="L706" s="21"/>
      <c r="M706" s="21"/>
      <c r="N706" s="21"/>
      <c r="O706" s="21"/>
      <c r="P706" s="21"/>
      <c r="Q706" s="21"/>
      <c r="R706" s="21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1"/>
      <c r="L707" s="21"/>
      <c r="M707" s="21"/>
      <c r="N707" s="21"/>
      <c r="O707" s="21"/>
      <c r="P707" s="21"/>
      <c r="Q707" s="21"/>
      <c r="R707" s="21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1"/>
      <c r="L708" s="21"/>
      <c r="M708" s="21"/>
      <c r="N708" s="21"/>
      <c r="O708" s="21"/>
      <c r="P708" s="21"/>
      <c r="Q708" s="21"/>
      <c r="R708" s="21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1"/>
      <c r="L709" s="21"/>
      <c r="M709" s="21"/>
      <c r="N709" s="21"/>
      <c r="O709" s="21"/>
      <c r="P709" s="21"/>
      <c r="Q709" s="21"/>
      <c r="R709" s="21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1"/>
      <c r="L710" s="21"/>
      <c r="M710" s="21"/>
      <c r="N710" s="21"/>
      <c r="O710" s="21"/>
      <c r="P710" s="21"/>
      <c r="Q710" s="21"/>
      <c r="R710" s="21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1"/>
      <c r="L711" s="21"/>
      <c r="M711" s="21"/>
      <c r="N711" s="21"/>
      <c r="O711" s="21"/>
      <c r="P711" s="21"/>
      <c r="Q711" s="21"/>
      <c r="R711" s="21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1"/>
      <c r="L712" s="21"/>
      <c r="M712" s="21"/>
      <c r="N712" s="21"/>
      <c r="O712" s="21"/>
      <c r="P712" s="21"/>
      <c r="Q712" s="21"/>
      <c r="R712" s="21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1"/>
      <c r="L713" s="21"/>
      <c r="M713" s="21"/>
      <c r="N713" s="21"/>
      <c r="O713" s="21"/>
      <c r="P713" s="21"/>
      <c r="Q713" s="21"/>
      <c r="R713" s="21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1"/>
      <c r="L714" s="21"/>
      <c r="M714" s="21"/>
      <c r="N714" s="21"/>
      <c r="O714" s="21"/>
      <c r="P714" s="21"/>
      <c r="Q714" s="21"/>
      <c r="R714" s="21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1"/>
      <c r="L715" s="21"/>
      <c r="M715" s="21"/>
      <c r="N715" s="21"/>
      <c r="O715" s="21"/>
      <c r="P715" s="21"/>
      <c r="Q715" s="21"/>
      <c r="R715" s="21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1"/>
      <c r="L716" s="21"/>
      <c r="M716" s="21"/>
      <c r="N716" s="21"/>
      <c r="O716" s="21"/>
      <c r="P716" s="21"/>
      <c r="Q716" s="21"/>
      <c r="R716" s="21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1"/>
      <c r="L717" s="21"/>
      <c r="M717" s="21"/>
      <c r="N717" s="21"/>
      <c r="O717" s="21"/>
      <c r="P717" s="21"/>
      <c r="Q717" s="21"/>
      <c r="R717" s="21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1"/>
      <c r="L718" s="21"/>
      <c r="M718" s="21"/>
      <c r="N718" s="21"/>
      <c r="O718" s="21"/>
      <c r="P718" s="21"/>
      <c r="Q718" s="21"/>
      <c r="R718" s="21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1"/>
      <c r="L719" s="21"/>
      <c r="M719" s="21"/>
      <c r="N719" s="21"/>
      <c r="O719" s="21"/>
      <c r="P719" s="21"/>
      <c r="Q719" s="21"/>
      <c r="R719" s="21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1"/>
      <c r="L720" s="21"/>
      <c r="M720" s="21"/>
      <c r="N720" s="21"/>
      <c r="O720" s="21"/>
      <c r="P720" s="21"/>
      <c r="Q720" s="21"/>
      <c r="R720" s="21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1"/>
      <c r="L721" s="21"/>
      <c r="M721" s="21"/>
      <c r="N721" s="21"/>
      <c r="O721" s="21"/>
      <c r="P721" s="21"/>
      <c r="Q721" s="21"/>
      <c r="R721" s="21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1"/>
      <c r="L722" s="21"/>
      <c r="M722" s="21"/>
      <c r="N722" s="21"/>
      <c r="O722" s="21"/>
      <c r="P722" s="21"/>
      <c r="Q722" s="21"/>
      <c r="R722" s="21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1"/>
      <c r="L723" s="21"/>
      <c r="M723" s="21"/>
      <c r="N723" s="21"/>
      <c r="O723" s="21"/>
      <c r="P723" s="21"/>
      <c r="Q723" s="21"/>
      <c r="R723" s="21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1"/>
      <c r="L724" s="21"/>
      <c r="M724" s="21"/>
      <c r="N724" s="21"/>
      <c r="O724" s="21"/>
      <c r="P724" s="21"/>
      <c r="Q724" s="21"/>
      <c r="R724" s="21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1"/>
      <c r="L725" s="21"/>
      <c r="M725" s="21"/>
      <c r="N725" s="21"/>
      <c r="O725" s="21"/>
      <c r="P725" s="21"/>
      <c r="Q725" s="21"/>
      <c r="R725" s="21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1"/>
      <c r="L726" s="21"/>
      <c r="M726" s="21"/>
      <c r="N726" s="21"/>
      <c r="O726" s="21"/>
      <c r="P726" s="21"/>
      <c r="Q726" s="21"/>
      <c r="R726" s="21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1"/>
      <c r="L727" s="21"/>
      <c r="M727" s="21"/>
      <c r="N727" s="21"/>
      <c r="O727" s="21"/>
      <c r="P727" s="21"/>
      <c r="Q727" s="21"/>
      <c r="R727" s="21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1"/>
      <c r="L728" s="21"/>
      <c r="M728" s="21"/>
      <c r="N728" s="21"/>
      <c r="O728" s="21"/>
      <c r="P728" s="21"/>
      <c r="Q728" s="21"/>
      <c r="R728" s="21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1"/>
      <c r="L729" s="21"/>
      <c r="M729" s="21"/>
      <c r="N729" s="21"/>
      <c r="O729" s="21"/>
      <c r="P729" s="21"/>
      <c r="Q729" s="21"/>
      <c r="R729" s="21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1"/>
      <c r="L730" s="21"/>
      <c r="M730" s="21"/>
      <c r="N730" s="21"/>
      <c r="O730" s="21"/>
      <c r="P730" s="21"/>
      <c r="Q730" s="21"/>
      <c r="R730" s="21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1"/>
      <c r="L731" s="21"/>
      <c r="M731" s="21"/>
      <c r="N731" s="21"/>
      <c r="O731" s="21"/>
      <c r="P731" s="21"/>
      <c r="Q731" s="21"/>
      <c r="R731" s="21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1"/>
      <c r="L732" s="21"/>
      <c r="M732" s="21"/>
      <c r="N732" s="21"/>
      <c r="O732" s="21"/>
      <c r="P732" s="21"/>
      <c r="Q732" s="21"/>
      <c r="R732" s="21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1"/>
      <c r="L733" s="21"/>
      <c r="M733" s="21"/>
      <c r="N733" s="21"/>
      <c r="O733" s="21"/>
      <c r="P733" s="21"/>
      <c r="Q733" s="21"/>
      <c r="R733" s="21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1"/>
      <c r="L734" s="21"/>
      <c r="M734" s="21"/>
      <c r="N734" s="21"/>
      <c r="O734" s="21"/>
      <c r="P734" s="21"/>
      <c r="Q734" s="21"/>
      <c r="R734" s="21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1"/>
      <c r="L735" s="21"/>
      <c r="M735" s="21"/>
      <c r="N735" s="21"/>
      <c r="O735" s="21"/>
      <c r="P735" s="21"/>
      <c r="Q735" s="21"/>
      <c r="R735" s="21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1"/>
      <c r="L736" s="21"/>
      <c r="M736" s="21"/>
      <c r="N736" s="21"/>
      <c r="O736" s="21"/>
      <c r="P736" s="21"/>
      <c r="Q736" s="21"/>
      <c r="R736" s="21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1"/>
      <c r="L737" s="21"/>
      <c r="M737" s="21"/>
      <c r="N737" s="21"/>
      <c r="O737" s="21"/>
      <c r="P737" s="21"/>
      <c r="Q737" s="21"/>
      <c r="R737" s="21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1"/>
      <c r="L738" s="21"/>
      <c r="M738" s="21"/>
      <c r="N738" s="21"/>
      <c r="O738" s="21"/>
      <c r="P738" s="21"/>
      <c r="Q738" s="21"/>
      <c r="R738" s="21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1"/>
      <c r="L739" s="21"/>
      <c r="M739" s="21"/>
      <c r="N739" s="21"/>
      <c r="O739" s="21"/>
      <c r="P739" s="21"/>
      <c r="Q739" s="21"/>
      <c r="R739" s="21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1"/>
      <c r="L740" s="21"/>
      <c r="M740" s="21"/>
      <c r="N740" s="21"/>
      <c r="O740" s="21"/>
      <c r="P740" s="21"/>
      <c r="Q740" s="21"/>
      <c r="R740" s="21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1"/>
      <c r="L741" s="21"/>
      <c r="M741" s="21"/>
      <c r="N741" s="21"/>
      <c r="O741" s="21"/>
      <c r="P741" s="21"/>
      <c r="Q741" s="21"/>
      <c r="R741" s="21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1"/>
      <c r="L742" s="21"/>
      <c r="M742" s="21"/>
      <c r="N742" s="21"/>
      <c r="O742" s="21"/>
      <c r="P742" s="21"/>
      <c r="Q742" s="21"/>
      <c r="R742" s="21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1"/>
      <c r="L743" s="21"/>
      <c r="M743" s="21"/>
      <c r="N743" s="21"/>
      <c r="O743" s="21"/>
      <c r="P743" s="21"/>
      <c r="Q743" s="21"/>
      <c r="R743" s="21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1"/>
      <c r="L744" s="21"/>
      <c r="M744" s="21"/>
      <c r="N744" s="21"/>
      <c r="O744" s="21"/>
      <c r="P744" s="21"/>
      <c r="Q744" s="21"/>
      <c r="R744" s="21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1"/>
      <c r="L745" s="21"/>
      <c r="M745" s="21"/>
      <c r="N745" s="21"/>
      <c r="O745" s="21"/>
      <c r="P745" s="21"/>
      <c r="Q745" s="21"/>
      <c r="R745" s="21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1"/>
      <c r="L746" s="21"/>
      <c r="M746" s="21"/>
      <c r="N746" s="21"/>
      <c r="O746" s="21"/>
      <c r="P746" s="21"/>
      <c r="Q746" s="21"/>
      <c r="R746" s="21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1"/>
      <c r="L747" s="21"/>
      <c r="M747" s="21"/>
      <c r="N747" s="21"/>
      <c r="O747" s="21"/>
      <c r="P747" s="21"/>
      <c r="Q747" s="21"/>
      <c r="R747" s="21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1"/>
      <c r="L748" s="21"/>
      <c r="M748" s="21"/>
      <c r="N748" s="21"/>
      <c r="O748" s="21"/>
      <c r="P748" s="21"/>
      <c r="Q748" s="21"/>
      <c r="R748" s="21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1"/>
      <c r="L749" s="21"/>
      <c r="M749" s="21"/>
      <c r="N749" s="21"/>
      <c r="O749" s="21"/>
      <c r="P749" s="21"/>
      <c r="Q749" s="21"/>
      <c r="R749" s="21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1"/>
      <c r="L750" s="21"/>
      <c r="M750" s="21"/>
      <c r="N750" s="21"/>
      <c r="O750" s="21"/>
      <c r="P750" s="21"/>
      <c r="Q750" s="21"/>
      <c r="R750" s="21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1"/>
      <c r="L751" s="21"/>
      <c r="M751" s="21"/>
      <c r="N751" s="21"/>
      <c r="O751" s="21"/>
      <c r="P751" s="21"/>
      <c r="Q751" s="21"/>
      <c r="R751" s="21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1"/>
      <c r="L752" s="21"/>
      <c r="M752" s="21"/>
      <c r="N752" s="21"/>
      <c r="O752" s="21"/>
      <c r="P752" s="21"/>
      <c r="Q752" s="21"/>
      <c r="R752" s="21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1"/>
      <c r="L753" s="21"/>
      <c r="M753" s="21"/>
      <c r="N753" s="21"/>
      <c r="O753" s="21"/>
      <c r="P753" s="21"/>
      <c r="Q753" s="21"/>
      <c r="R753" s="21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1"/>
      <c r="L754" s="21"/>
      <c r="M754" s="21"/>
      <c r="N754" s="21"/>
      <c r="O754" s="21"/>
      <c r="P754" s="21"/>
      <c r="Q754" s="21"/>
      <c r="R754" s="21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1"/>
      <c r="L755" s="21"/>
      <c r="M755" s="21"/>
      <c r="N755" s="21"/>
      <c r="O755" s="21"/>
      <c r="P755" s="21"/>
      <c r="Q755" s="21"/>
      <c r="R755" s="21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1"/>
      <c r="L756" s="21"/>
      <c r="M756" s="21"/>
      <c r="N756" s="21"/>
      <c r="O756" s="21"/>
      <c r="P756" s="21"/>
      <c r="Q756" s="21"/>
      <c r="R756" s="21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1"/>
      <c r="L757" s="21"/>
      <c r="M757" s="21"/>
      <c r="N757" s="21"/>
      <c r="O757" s="21"/>
      <c r="P757" s="21"/>
      <c r="Q757" s="21"/>
      <c r="R757" s="21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1"/>
      <c r="L758" s="21"/>
      <c r="M758" s="21"/>
      <c r="N758" s="21"/>
      <c r="O758" s="21"/>
      <c r="P758" s="21"/>
      <c r="Q758" s="21"/>
      <c r="R758" s="21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1"/>
      <c r="L759" s="21"/>
      <c r="M759" s="21"/>
      <c r="N759" s="21"/>
      <c r="O759" s="21"/>
      <c r="P759" s="21"/>
      <c r="Q759" s="21"/>
      <c r="R759" s="21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1"/>
      <c r="L760" s="21"/>
      <c r="M760" s="21"/>
      <c r="N760" s="21"/>
      <c r="O760" s="21"/>
      <c r="P760" s="21"/>
      <c r="Q760" s="21"/>
      <c r="R760" s="21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1"/>
      <c r="L761" s="21"/>
      <c r="M761" s="21"/>
      <c r="N761" s="21"/>
      <c r="O761" s="21"/>
      <c r="P761" s="21"/>
      <c r="Q761" s="21"/>
      <c r="R761" s="21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1"/>
      <c r="L762" s="21"/>
      <c r="M762" s="21"/>
      <c r="N762" s="21"/>
      <c r="O762" s="21"/>
      <c r="P762" s="21"/>
      <c r="Q762" s="21"/>
      <c r="R762" s="21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1"/>
      <c r="L763" s="21"/>
      <c r="M763" s="21"/>
      <c r="N763" s="21"/>
      <c r="O763" s="21"/>
      <c r="P763" s="21"/>
      <c r="Q763" s="21"/>
      <c r="R763" s="21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1"/>
      <c r="L764" s="21"/>
      <c r="M764" s="21"/>
      <c r="N764" s="21"/>
      <c r="O764" s="21"/>
      <c r="P764" s="21"/>
      <c r="Q764" s="21"/>
      <c r="R764" s="21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1"/>
      <c r="L765" s="21"/>
      <c r="M765" s="21"/>
      <c r="N765" s="21"/>
      <c r="O765" s="21"/>
      <c r="P765" s="21"/>
      <c r="Q765" s="21"/>
      <c r="R765" s="21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1"/>
      <c r="L766" s="21"/>
      <c r="M766" s="21"/>
      <c r="N766" s="21"/>
      <c r="O766" s="21"/>
      <c r="P766" s="21"/>
      <c r="Q766" s="21"/>
      <c r="R766" s="21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1"/>
      <c r="L767" s="21"/>
      <c r="M767" s="21"/>
      <c r="N767" s="21"/>
      <c r="O767" s="21"/>
      <c r="P767" s="21"/>
      <c r="Q767" s="21"/>
      <c r="R767" s="21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1"/>
      <c r="L768" s="21"/>
      <c r="M768" s="21"/>
      <c r="N768" s="21"/>
      <c r="O768" s="21"/>
      <c r="P768" s="21"/>
      <c r="Q768" s="21"/>
      <c r="R768" s="21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1"/>
      <c r="L769" s="21"/>
      <c r="M769" s="21"/>
      <c r="N769" s="21"/>
      <c r="O769" s="21"/>
      <c r="P769" s="21"/>
      <c r="Q769" s="21"/>
      <c r="R769" s="21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1"/>
      <c r="L770" s="21"/>
      <c r="M770" s="21"/>
      <c r="N770" s="21"/>
      <c r="O770" s="21"/>
      <c r="P770" s="21"/>
      <c r="Q770" s="21"/>
      <c r="R770" s="21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1"/>
      <c r="L771" s="21"/>
      <c r="M771" s="21"/>
      <c r="N771" s="21"/>
      <c r="O771" s="21"/>
      <c r="P771" s="21"/>
      <c r="Q771" s="21"/>
      <c r="R771" s="21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1"/>
      <c r="L772" s="21"/>
      <c r="M772" s="21"/>
      <c r="N772" s="21"/>
      <c r="O772" s="21"/>
      <c r="P772" s="21"/>
      <c r="Q772" s="21"/>
      <c r="R772" s="21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1"/>
      <c r="L773" s="21"/>
      <c r="M773" s="21"/>
      <c r="N773" s="21"/>
      <c r="O773" s="21"/>
      <c r="P773" s="21"/>
      <c r="Q773" s="21"/>
      <c r="R773" s="21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1"/>
      <c r="L774" s="21"/>
      <c r="M774" s="21"/>
      <c r="N774" s="21"/>
      <c r="O774" s="21"/>
      <c r="P774" s="21"/>
      <c r="Q774" s="21"/>
      <c r="R774" s="21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1"/>
      <c r="L775" s="21"/>
      <c r="M775" s="21"/>
      <c r="N775" s="21"/>
      <c r="O775" s="21"/>
      <c r="P775" s="21"/>
      <c r="Q775" s="21"/>
      <c r="R775" s="21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1"/>
      <c r="L776" s="21"/>
      <c r="M776" s="21"/>
      <c r="N776" s="21"/>
      <c r="O776" s="21"/>
      <c r="P776" s="21"/>
      <c r="Q776" s="21"/>
      <c r="R776" s="21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1"/>
      <c r="L777" s="21"/>
      <c r="M777" s="21"/>
      <c r="N777" s="21"/>
      <c r="O777" s="21"/>
      <c r="P777" s="21"/>
      <c r="Q777" s="21"/>
      <c r="R777" s="21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1"/>
      <c r="L778" s="21"/>
      <c r="M778" s="21"/>
      <c r="N778" s="21"/>
      <c r="O778" s="21"/>
      <c r="P778" s="21"/>
      <c r="Q778" s="21"/>
      <c r="R778" s="21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1"/>
      <c r="L779" s="21"/>
      <c r="M779" s="21"/>
      <c r="N779" s="21"/>
      <c r="O779" s="21"/>
      <c r="P779" s="21"/>
      <c r="Q779" s="21"/>
      <c r="R779" s="21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1"/>
      <c r="L780" s="21"/>
      <c r="M780" s="21"/>
      <c r="N780" s="21"/>
      <c r="O780" s="21"/>
      <c r="P780" s="21"/>
      <c r="Q780" s="21"/>
      <c r="R780" s="21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1"/>
      <c r="L781" s="21"/>
      <c r="M781" s="21"/>
      <c r="N781" s="21"/>
      <c r="O781" s="21"/>
      <c r="P781" s="21"/>
      <c r="Q781" s="21"/>
      <c r="R781" s="21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1"/>
      <c r="L782" s="21"/>
      <c r="M782" s="21"/>
      <c r="N782" s="21"/>
      <c r="O782" s="21"/>
      <c r="P782" s="21"/>
      <c r="Q782" s="21"/>
      <c r="R782" s="21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1"/>
      <c r="L783" s="21"/>
      <c r="M783" s="21"/>
      <c r="N783" s="21"/>
      <c r="O783" s="21"/>
      <c r="P783" s="21"/>
      <c r="Q783" s="21"/>
      <c r="R783" s="21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1"/>
      <c r="L784" s="21"/>
      <c r="M784" s="21"/>
      <c r="N784" s="21"/>
      <c r="O784" s="21"/>
      <c r="P784" s="21"/>
      <c r="Q784" s="21"/>
      <c r="R784" s="21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1"/>
      <c r="L785" s="21"/>
      <c r="M785" s="21"/>
      <c r="N785" s="21"/>
      <c r="O785" s="21"/>
      <c r="P785" s="21"/>
      <c r="Q785" s="21"/>
      <c r="R785" s="21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1"/>
      <c r="L786" s="21"/>
      <c r="M786" s="21"/>
      <c r="N786" s="21"/>
      <c r="O786" s="21"/>
      <c r="P786" s="21"/>
      <c r="Q786" s="21"/>
      <c r="R786" s="21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1"/>
      <c r="L787" s="21"/>
      <c r="M787" s="21"/>
      <c r="N787" s="21"/>
      <c r="O787" s="21"/>
      <c r="P787" s="21"/>
      <c r="Q787" s="21"/>
      <c r="R787" s="21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1"/>
      <c r="L788" s="21"/>
      <c r="M788" s="21"/>
      <c r="N788" s="21"/>
      <c r="O788" s="21"/>
      <c r="P788" s="21"/>
      <c r="Q788" s="21"/>
      <c r="R788" s="21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1"/>
      <c r="L789" s="21"/>
      <c r="M789" s="21"/>
      <c r="N789" s="21"/>
      <c r="O789" s="21"/>
      <c r="P789" s="21"/>
      <c r="Q789" s="21"/>
      <c r="R789" s="21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1"/>
      <c r="L790" s="21"/>
      <c r="M790" s="21"/>
      <c r="N790" s="21"/>
      <c r="O790" s="21"/>
      <c r="P790" s="21"/>
      <c r="Q790" s="21"/>
      <c r="R790" s="21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1"/>
      <c r="L791" s="21"/>
      <c r="M791" s="21"/>
      <c r="N791" s="21"/>
      <c r="O791" s="21"/>
      <c r="P791" s="21"/>
      <c r="Q791" s="21"/>
      <c r="R791" s="21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1"/>
      <c r="L792" s="21"/>
      <c r="M792" s="21"/>
      <c r="N792" s="21"/>
      <c r="O792" s="21"/>
      <c r="P792" s="21"/>
      <c r="Q792" s="21"/>
      <c r="R792" s="21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1"/>
      <c r="L793" s="21"/>
      <c r="M793" s="21"/>
      <c r="N793" s="21"/>
      <c r="O793" s="21"/>
      <c r="P793" s="21"/>
      <c r="Q793" s="21"/>
      <c r="R793" s="21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1"/>
      <c r="L794" s="21"/>
      <c r="M794" s="21"/>
      <c r="N794" s="21"/>
      <c r="O794" s="21"/>
      <c r="P794" s="21"/>
      <c r="Q794" s="21"/>
      <c r="R794" s="21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1"/>
      <c r="L795" s="21"/>
      <c r="M795" s="21"/>
      <c r="N795" s="21"/>
      <c r="O795" s="21"/>
      <c r="P795" s="21"/>
      <c r="Q795" s="21"/>
      <c r="R795" s="21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1"/>
      <c r="L796" s="21"/>
      <c r="M796" s="21"/>
      <c r="N796" s="21"/>
      <c r="O796" s="21"/>
      <c r="P796" s="21"/>
      <c r="Q796" s="21"/>
      <c r="R796" s="21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1"/>
      <c r="L797" s="21"/>
      <c r="M797" s="21"/>
      <c r="N797" s="21"/>
      <c r="O797" s="21"/>
      <c r="P797" s="21"/>
      <c r="Q797" s="21"/>
      <c r="R797" s="21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1"/>
      <c r="L798" s="21"/>
      <c r="M798" s="21"/>
      <c r="N798" s="21"/>
      <c r="O798" s="21"/>
      <c r="P798" s="21"/>
      <c r="Q798" s="21"/>
      <c r="R798" s="21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1"/>
      <c r="L799" s="21"/>
      <c r="M799" s="21"/>
      <c r="N799" s="21"/>
      <c r="O799" s="21"/>
      <c r="P799" s="21"/>
      <c r="Q799" s="21"/>
      <c r="R799" s="21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1"/>
      <c r="L800" s="21"/>
      <c r="M800" s="21"/>
      <c r="N800" s="21"/>
      <c r="O800" s="21"/>
      <c r="P800" s="21"/>
      <c r="Q800" s="21"/>
      <c r="R800" s="21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1"/>
      <c r="L801" s="21"/>
      <c r="M801" s="21"/>
      <c r="N801" s="21"/>
      <c r="O801" s="21"/>
      <c r="P801" s="21"/>
      <c r="Q801" s="21"/>
      <c r="R801" s="21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1"/>
      <c r="L802" s="21"/>
      <c r="M802" s="21"/>
      <c r="N802" s="21"/>
      <c r="O802" s="21"/>
      <c r="P802" s="21"/>
      <c r="Q802" s="21"/>
      <c r="R802" s="21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1"/>
      <c r="L803" s="21"/>
      <c r="M803" s="21"/>
      <c r="N803" s="21"/>
      <c r="O803" s="21"/>
      <c r="P803" s="21"/>
      <c r="Q803" s="21"/>
      <c r="R803" s="21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1"/>
      <c r="L804" s="21"/>
      <c r="M804" s="21"/>
      <c r="N804" s="21"/>
      <c r="O804" s="21"/>
      <c r="P804" s="21"/>
      <c r="Q804" s="21"/>
      <c r="R804" s="21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1"/>
      <c r="L805" s="21"/>
      <c r="M805" s="21"/>
      <c r="N805" s="21"/>
      <c r="O805" s="21"/>
      <c r="P805" s="21"/>
      <c r="Q805" s="21"/>
      <c r="R805" s="21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1"/>
      <c r="L806" s="21"/>
      <c r="M806" s="21"/>
      <c r="N806" s="21"/>
      <c r="O806" s="21"/>
      <c r="P806" s="21"/>
      <c r="Q806" s="21"/>
      <c r="R806" s="21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1"/>
      <c r="L807" s="21"/>
      <c r="M807" s="21"/>
      <c r="N807" s="21"/>
      <c r="O807" s="21"/>
      <c r="P807" s="21"/>
      <c r="Q807" s="21"/>
      <c r="R807" s="21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1"/>
      <c r="L808" s="21"/>
      <c r="M808" s="21"/>
      <c r="N808" s="21"/>
      <c r="O808" s="21"/>
      <c r="P808" s="21"/>
      <c r="Q808" s="21"/>
      <c r="R808" s="21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1"/>
      <c r="L809" s="21"/>
      <c r="M809" s="21"/>
      <c r="N809" s="21"/>
      <c r="O809" s="21"/>
      <c r="P809" s="21"/>
      <c r="Q809" s="21"/>
      <c r="R809" s="21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1"/>
      <c r="L810" s="21"/>
      <c r="M810" s="21"/>
      <c r="N810" s="21"/>
      <c r="O810" s="21"/>
      <c r="P810" s="21"/>
      <c r="Q810" s="21"/>
      <c r="R810" s="21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1"/>
      <c r="L811" s="21"/>
      <c r="M811" s="21"/>
      <c r="N811" s="21"/>
      <c r="O811" s="21"/>
      <c r="P811" s="21"/>
      <c r="Q811" s="21"/>
      <c r="R811" s="21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1"/>
      <c r="L812" s="21"/>
      <c r="M812" s="21"/>
      <c r="N812" s="21"/>
      <c r="O812" s="21"/>
      <c r="P812" s="21"/>
      <c r="Q812" s="21"/>
      <c r="R812" s="21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1"/>
      <c r="L813" s="21"/>
      <c r="M813" s="21"/>
      <c r="N813" s="21"/>
      <c r="O813" s="21"/>
      <c r="P813" s="21"/>
      <c r="Q813" s="21"/>
      <c r="R813" s="21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1"/>
      <c r="L814" s="21"/>
      <c r="M814" s="21"/>
      <c r="N814" s="21"/>
      <c r="O814" s="21"/>
      <c r="P814" s="21"/>
      <c r="Q814" s="21"/>
      <c r="R814" s="21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1"/>
      <c r="L815" s="21"/>
      <c r="M815" s="21"/>
      <c r="N815" s="21"/>
      <c r="O815" s="21"/>
      <c r="P815" s="21"/>
      <c r="Q815" s="21"/>
      <c r="R815" s="21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1"/>
      <c r="L816" s="21"/>
      <c r="M816" s="21"/>
      <c r="N816" s="21"/>
      <c r="O816" s="21"/>
      <c r="P816" s="21"/>
      <c r="Q816" s="21"/>
      <c r="R816" s="21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1"/>
      <c r="L817" s="21"/>
      <c r="M817" s="21"/>
      <c r="N817" s="21"/>
      <c r="O817" s="21"/>
      <c r="P817" s="21"/>
      <c r="Q817" s="21"/>
      <c r="R817" s="21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1"/>
      <c r="L818" s="21"/>
      <c r="M818" s="21"/>
      <c r="N818" s="21"/>
      <c r="O818" s="21"/>
      <c r="P818" s="21"/>
      <c r="Q818" s="21"/>
      <c r="R818" s="21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1"/>
      <c r="L819" s="21"/>
      <c r="M819" s="21"/>
      <c r="N819" s="21"/>
      <c r="O819" s="21"/>
      <c r="P819" s="21"/>
      <c r="Q819" s="21"/>
      <c r="R819" s="21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1"/>
      <c r="L820" s="21"/>
      <c r="M820" s="21"/>
      <c r="N820" s="21"/>
      <c r="O820" s="21"/>
      <c r="P820" s="21"/>
      <c r="Q820" s="21"/>
      <c r="R820" s="21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1"/>
      <c r="L821" s="21"/>
      <c r="M821" s="21"/>
      <c r="N821" s="21"/>
      <c r="O821" s="21"/>
      <c r="P821" s="21"/>
      <c r="Q821" s="21"/>
      <c r="R821" s="21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1"/>
      <c r="L822" s="21"/>
      <c r="M822" s="21"/>
      <c r="N822" s="21"/>
      <c r="O822" s="21"/>
      <c r="P822" s="21"/>
      <c r="Q822" s="21"/>
      <c r="R822" s="21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1"/>
      <c r="L823" s="21"/>
      <c r="M823" s="21"/>
      <c r="N823" s="21"/>
      <c r="O823" s="21"/>
      <c r="P823" s="21"/>
      <c r="Q823" s="21"/>
      <c r="R823" s="21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1"/>
      <c r="L824" s="21"/>
      <c r="M824" s="21"/>
      <c r="N824" s="21"/>
      <c r="O824" s="21"/>
      <c r="P824" s="21"/>
      <c r="Q824" s="21"/>
      <c r="R824" s="21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1"/>
      <c r="L825" s="21"/>
      <c r="M825" s="21"/>
      <c r="N825" s="21"/>
      <c r="O825" s="21"/>
      <c r="P825" s="21"/>
      <c r="Q825" s="21"/>
      <c r="R825" s="21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1"/>
      <c r="L826" s="21"/>
      <c r="M826" s="21"/>
      <c r="N826" s="21"/>
      <c r="O826" s="21"/>
      <c r="P826" s="21"/>
      <c r="Q826" s="21"/>
      <c r="R826" s="21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1"/>
      <c r="L827" s="21"/>
      <c r="M827" s="21"/>
      <c r="N827" s="21"/>
      <c r="O827" s="21"/>
      <c r="P827" s="21"/>
      <c r="Q827" s="21"/>
      <c r="R827" s="21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1"/>
      <c r="L828" s="21"/>
      <c r="M828" s="21"/>
      <c r="N828" s="21"/>
      <c r="O828" s="21"/>
      <c r="P828" s="21"/>
      <c r="Q828" s="21"/>
      <c r="R828" s="21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1"/>
      <c r="L829" s="21"/>
      <c r="M829" s="21"/>
      <c r="N829" s="21"/>
      <c r="O829" s="21"/>
      <c r="P829" s="21"/>
      <c r="Q829" s="21"/>
      <c r="R829" s="21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1"/>
      <c r="L830" s="21"/>
      <c r="M830" s="21"/>
      <c r="N830" s="21"/>
      <c r="O830" s="21"/>
      <c r="P830" s="21"/>
      <c r="Q830" s="21"/>
      <c r="R830" s="21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1"/>
      <c r="L831" s="21"/>
      <c r="M831" s="21"/>
      <c r="N831" s="21"/>
      <c r="O831" s="21"/>
      <c r="P831" s="21"/>
      <c r="Q831" s="21"/>
      <c r="R831" s="21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1"/>
      <c r="L832" s="21"/>
      <c r="M832" s="21"/>
      <c r="N832" s="21"/>
      <c r="O832" s="21"/>
      <c r="P832" s="21"/>
      <c r="Q832" s="21"/>
      <c r="R832" s="21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1"/>
      <c r="L833" s="21"/>
      <c r="M833" s="21"/>
      <c r="N833" s="21"/>
      <c r="O833" s="21"/>
      <c r="P833" s="21"/>
      <c r="Q833" s="21"/>
      <c r="R833" s="21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1"/>
      <c r="L834" s="21"/>
      <c r="M834" s="21"/>
      <c r="N834" s="21"/>
      <c r="O834" s="21"/>
      <c r="P834" s="21"/>
      <c r="Q834" s="21"/>
      <c r="R834" s="21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1"/>
      <c r="L835" s="21"/>
      <c r="M835" s="21"/>
      <c r="N835" s="21"/>
      <c r="O835" s="21"/>
      <c r="P835" s="21"/>
      <c r="Q835" s="21"/>
      <c r="R835" s="21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1"/>
      <c r="L836" s="21"/>
      <c r="M836" s="21"/>
      <c r="N836" s="21"/>
      <c r="O836" s="21"/>
      <c r="P836" s="21"/>
      <c r="Q836" s="21"/>
      <c r="R836" s="21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1"/>
      <c r="L837" s="21"/>
      <c r="M837" s="21"/>
      <c r="N837" s="21"/>
      <c r="O837" s="21"/>
      <c r="P837" s="21"/>
      <c r="Q837" s="21"/>
      <c r="R837" s="21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1"/>
      <c r="L838" s="21"/>
      <c r="M838" s="21"/>
      <c r="N838" s="21"/>
      <c r="O838" s="21"/>
      <c r="P838" s="21"/>
      <c r="Q838" s="21"/>
      <c r="R838" s="21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1"/>
      <c r="L839" s="21"/>
      <c r="M839" s="21"/>
      <c r="N839" s="21"/>
      <c r="O839" s="21"/>
      <c r="P839" s="21"/>
      <c r="Q839" s="21"/>
      <c r="R839" s="21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1"/>
      <c r="L840" s="21"/>
      <c r="M840" s="21"/>
      <c r="N840" s="21"/>
      <c r="O840" s="21"/>
      <c r="P840" s="21"/>
      <c r="Q840" s="21"/>
      <c r="R840" s="21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1"/>
      <c r="L841" s="21"/>
      <c r="M841" s="21"/>
      <c r="N841" s="21"/>
      <c r="O841" s="21"/>
      <c r="P841" s="21"/>
      <c r="Q841" s="21"/>
      <c r="R841" s="21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1"/>
      <c r="L842" s="21"/>
      <c r="M842" s="21"/>
      <c r="N842" s="21"/>
      <c r="O842" s="21"/>
      <c r="P842" s="21"/>
      <c r="Q842" s="21"/>
      <c r="R842" s="21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1"/>
      <c r="L843" s="21"/>
      <c r="M843" s="21"/>
      <c r="N843" s="21"/>
      <c r="O843" s="21"/>
      <c r="P843" s="21"/>
      <c r="Q843" s="21"/>
      <c r="R843" s="21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1"/>
      <c r="L844" s="21"/>
      <c r="M844" s="21"/>
      <c r="N844" s="21"/>
      <c r="O844" s="21"/>
      <c r="P844" s="21"/>
      <c r="Q844" s="21"/>
      <c r="R844" s="21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1"/>
      <c r="L845" s="21"/>
      <c r="M845" s="21"/>
      <c r="N845" s="21"/>
      <c r="O845" s="21"/>
      <c r="P845" s="21"/>
      <c r="Q845" s="21"/>
      <c r="R845" s="21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1"/>
      <c r="L846" s="21"/>
      <c r="M846" s="21"/>
      <c r="N846" s="21"/>
      <c r="O846" s="21"/>
      <c r="P846" s="21"/>
      <c r="Q846" s="21"/>
      <c r="R846" s="21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1"/>
      <c r="L847" s="21"/>
      <c r="M847" s="21"/>
      <c r="N847" s="21"/>
      <c r="O847" s="21"/>
      <c r="P847" s="21"/>
      <c r="Q847" s="21"/>
      <c r="R847" s="21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1"/>
      <c r="L848" s="21"/>
      <c r="M848" s="21"/>
      <c r="N848" s="21"/>
      <c r="O848" s="21"/>
      <c r="P848" s="21"/>
      <c r="Q848" s="21"/>
      <c r="R848" s="21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1"/>
      <c r="L849" s="21"/>
      <c r="M849" s="21"/>
      <c r="N849" s="21"/>
      <c r="O849" s="21"/>
      <c r="P849" s="21"/>
      <c r="Q849" s="21"/>
      <c r="R849" s="21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1"/>
      <c r="L850" s="21"/>
      <c r="M850" s="21"/>
      <c r="N850" s="21"/>
      <c r="O850" s="21"/>
      <c r="P850" s="21"/>
      <c r="Q850" s="21"/>
      <c r="R850" s="21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1"/>
      <c r="L851" s="21"/>
      <c r="M851" s="21"/>
      <c r="N851" s="21"/>
      <c r="O851" s="21"/>
      <c r="P851" s="21"/>
      <c r="Q851" s="21"/>
      <c r="R851" s="21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1"/>
      <c r="L852" s="21"/>
      <c r="M852" s="21"/>
      <c r="N852" s="21"/>
      <c r="O852" s="21"/>
      <c r="P852" s="21"/>
      <c r="Q852" s="21"/>
      <c r="R852" s="21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1"/>
      <c r="L853" s="21"/>
      <c r="M853" s="21"/>
      <c r="N853" s="21"/>
      <c r="O853" s="21"/>
      <c r="P853" s="21"/>
      <c r="Q853" s="21"/>
      <c r="R853" s="21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1"/>
      <c r="L854" s="21"/>
      <c r="M854" s="21"/>
      <c r="N854" s="21"/>
      <c r="O854" s="21"/>
      <c r="P854" s="21"/>
      <c r="Q854" s="21"/>
      <c r="R854" s="21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1"/>
      <c r="L855" s="21"/>
      <c r="M855" s="21"/>
      <c r="N855" s="21"/>
      <c r="O855" s="21"/>
      <c r="P855" s="21"/>
      <c r="Q855" s="21"/>
      <c r="R855" s="21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1"/>
      <c r="L856" s="21"/>
      <c r="M856" s="21"/>
      <c r="N856" s="21"/>
      <c r="O856" s="21"/>
      <c r="P856" s="21"/>
      <c r="Q856" s="21"/>
      <c r="R856" s="21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1"/>
      <c r="L857" s="21"/>
      <c r="M857" s="21"/>
      <c r="N857" s="21"/>
      <c r="O857" s="21"/>
      <c r="P857" s="21"/>
      <c r="Q857" s="21"/>
      <c r="R857" s="21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1"/>
      <c r="L858" s="21"/>
      <c r="M858" s="21"/>
      <c r="N858" s="21"/>
      <c r="O858" s="21"/>
      <c r="P858" s="21"/>
      <c r="Q858" s="21"/>
      <c r="R858" s="21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1"/>
      <c r="L859" s="21"/>
      <c r="M859" s="21"/>
      <c r="N859" s="21"/>
      <c r="O859" s="21"/>
      <c r="P859" s="21"/>
      <c r="Q859" s="21"/>
      <c r="R859" s="21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1"/>
      <c r="L860" s="21"/>
      <c r="M860" s="21"/>
      <c r="N860" s="21"/>
      <c r="O860" s="21"/>
      <c r="P860" s="21"/>
      <c r="Q860" s="21"/>
      <c r="R860" s="21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1"/>
      <c r="L861" s="21"/>
      <c r="M861" s="21"/>
      <c r="N861" s="21"/>
      <c r="O861" s="21"/>
      <c r="P861" s="21"/>
      <c r="Q861" s="21"/>
      <c r="R861" s="21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1"/>
      <c r="L862" s="21"/>
      <c r="M862" s="21"/>
      <c r="N862" s="21"/>
      <c r="O862" s="21"/>
      <c r="P862" s="21"/>
      <c r="Q862" s="21"/>
      <c r="R862" s="21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1"/>
      <c r="L863" s="21"/>
      <c r="M863" s="21"/>
      <c r="N863" s="21"/>
      <c r="O863" s="21"/>
      <c r="P863" s="21"/>
      <c r="Q863" s="21"/>
      <c r="R863" s="21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1"/>
      <c r="L864" s="21"/>
      <c r="M864" s="21"/>
      <c r="N864" s="21"/>
      <c r="O864" s="21"/>
      <c r="P864" s="21"/>
      <c r="Q864" s="21"/>
      <c r="R864" s="21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1"/>
      <c r="L865" s="21"/>
      <c r="M865" s="21"/>
      <c r="N865" s="21"/>
      <c r="O865" s="21"/>
      <c r="P865" s="21"/>
      <c r="Q865" s="21"/>
      <c r="R865" s="21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1"/>
      <c r="L866" s="21"/>
      <c r="M866" s="21"/>
      <c r="N866" s="21"/>
      <c r="O866" s="21"/>
      <c r="P866" s="21"/>
      <c r="Q866" s="21"/>
      <c r="R866" s="21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1"/>
      <c r="L867" s="21"/>
      <c r="M867" s="21"/>
      <c r="N867" s="21"/>
      <c r="O867" s="21"/>
      <c r="P867" s="21"/>
      <c r="Q867" s="21"/>
      <c r="R867" s="21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1"/>
      <c r="L868" s="21"/>
      <c r="M868" s="21"/>
      <c r="N868" s="21"/>
      <c r="O868" s="21"/>
      <c r="P868" s="21"/>
      <c r="Q868" s="21"/>
      <c r="R868" s="21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1"/>
      <c r="L869" s="21"/>
      <c r="M869" s="21"/>
      <c r="N869" s="21"/>
      <c r="O869" s="21"/>
      <c r="P869" s="21"/>
      <c r="Q869" s="21"/>
      <c r="R869" s="21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1"/>
      <c r="L870" s="21"/>
      <c r="M870" s="21"/>
      <c r="N870" s="21"/>
      <c r="O870" s="21"/>
      <c r="P870" s="21"/>
      <c r="Q870" s="21"/>
      <c r="R870" s="21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1"/>
      <c r="L871" s="21"/>
      <c r="M871" s="21"/>
      <c r="N871" s="21"/>
      <c r="O871" s="21"/>
      <c r="P871" s="21"/>
      <c r="Q871" s="21"/>
      <c r="R871" s="21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1"/>
      <c r="L872" s="21"/>
      <c r="M872" s="21"/>
      <c r="N872" s="21"/>
      <c r="O872" s="21"/>
      <c r="P872" s="21"/>
      <c r="Q872" s="21"/>
      <c r="R872" s="21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1"/>
      <c r="L873" s="21"/>
      <c r="M873" s="21"/>
      <c r="N873" s="21"/>
      <c r="O873" s="21"/>
      <c r="P873" s="21"/>
      <c r="Q873" s="21"/>
      <c r="R873" s="21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1"/>
      <c r="L874" s="21"/>
      <c r="M874" s="21"/>
      <c r="N874" s="21"/>
      <c r="O874" s="21"/>
      <c r="P874" s="21"/>
      <c r="Q874" s="21"/>
      <c r="R874" s="21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1"/>
      <c r="L875" s="21"/>
      <c r="M875" s="21"/>
      <c r="N875" s="21"/>
      <c r="O875" s="21"/>
      <c r="P875" s="21"/>
      <c r="Q875" s="21"/>
      <c r="R875" s="21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1"/>
      <c r="L876" s="21"/>
      <c r="M876" s="21"/>
      <c r="N876" s="21"/>
      <c r="O876" s="21"/>
      <c r="P876" s="21"/>
      <c r="Q876" s="21"/>
      <c r="R876" s="21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1"/>
      <c r="L877" s="21"/>
      <c r="M877" s="21"/>
      <c r="N877" s="21"/>
      <c r="O877" s="21"/>
      <c r="P877" s="21"/>
      <c r="Q877" s="21"/>
      <c r="R877" s="21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1"/>
      <c r="L878" s="21"/>
      <c r="M878" s="21"/>
      <c r="N878" s="21"/>
      <c r="O878" s="21"/>
      <c r="P878" s="21"/>
      <c r="Q878" s="21"/>
      <c r="R878" s="21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1"/>
      <c r="L879" s="21"/>
      <c r="M879" s="21"/>
      <c r="N879" s="21"/>
      <c r="O879" s="21"/>
      <c r="P879" s="21"/>
      <c r="Q879" s="21"/>
      <c r="R879" s="21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1"/>
      <c r="L880" s="21"/>
      <c r="M880" s="21"/>
      <c r="N880" s="21"/>
      <c r="O880" s="21"/>
      <c r="P880" s="21"/>
      <c r="Q880" s="21"/>
      <c r="R880" s="21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1"/>
      <c r="L881" s="21"/>
      <c r="M881" s="21"/>
      <c r="N881" s="21"/>
      <c r="O881" s="21"/>
      <c r="P881" s="21"/>
      <c r="Q881" s="21"/>
      <c r="R881" s="21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1"/>
      <c r="L882" s="21"/>
      <c r="M882" s="21"/>
      <c r="N882" s="21"/>
      <c r="O882" s="21"/>
      <c r="P882" s="21"/>
      <c r="Q882" s="21"/>
      <c r="R882" s="21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1"/>
      <c r="L883" s="21"/>
      <c r="M883" s="21"/>
      <c r="N883" s="21"/>
      <c r="O883" s="21"/>
      <c r="P883" s="21"/>
      <c r="Q883" s="21"/>
      <c r="R883" s="21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1"/>
      <c r="L884" s="21"/>
      <c r="M884" s="21"/>
      <c r="N884" s="21"/>
      <c r="O884" s="21"/>
      <c r="P884" s="21"/>
      <c r="Q884" s="21"/>
      <c r="R884" s="21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1"/>
      <c r="L885" s="21"/>
      <c r="M885" s="21"/>
      <c r="N885" s="21"/>
      <c r="O885" s="21"/>
      <c r="P885" s="21"/>
      <c r="Q885" s="21"/>
      <c r="R885" s="21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1"/>
      <c r="L886" s="21"/>
      <c r="M886" s="21"/>
      <c r="N886" s="21"/>
      <c r="O886" s="21"/>
      <c r="P886" s="21"/>
      <c r="Q886" s="21"/>
      <c r="R886" s="21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1"/>
      <c r="L887" s="21"/>
      <c r="M887" s="21"/>
      <c r="N887" s="21"/>
      <c r="O887" s="21"/>
      <c r="P887" s="21"/>
      <c r="Q887" s="21"/>
      <c r="R887" s="21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1"/>
      <c r="L888" s="21"/>
      <c r="M888" s="21"/>
      <c r="N888" s="21"/>
      <c r="O888" s="21"/>
      <c r="P888" s="21"/>
      <c r="Q888" s="21"/>
      <c r="R888" s="21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1"/>
      <c r="L889" s="21"/>
      <c r="M889" s="21"/>
      <c r="N889" s="21"/>
      <c r="O889" s="21"/>
      <c r="P889" s="21"/>
      <c r="Q889" s="21"/>
      <c r="R889" s="21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1"/>
      <c r="L890" s="21"/>
      <c r="M890" s="21"/>
      <c r="N890" s="21"/>
      <c r="O890" s="21"/>
      <c r="P890" s="21"/>
      <c r="Q890" s="21"/>
      <c r="R890" s="21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1"/>
      <c r="L891" s="21"/>
      <c r="M891" s="21"/>
      <c r="N891" s="21"/>
      <c r="O891" s="21"/>
      <c r="P891" s="21"/>
      <c r="Q891" s="21"/>
      <c r="R891" s="21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1"/>
      <c r="L892" s="21"/>
      <c r="M892" s="21"/>
      <c r="N892" s="21"/>
      <c r="O892" s="21"/>
      <c r="P892" s="21"/>
      <c r="Q892" s="21"/>
      <c r="R892" s="21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1"/>
      <c r="L893" s="21"/>
      <c r="M893" s="21"/>
      <c r="N893" s="21"/>
      <c r="O893" s="21"/>
      <c r="P893" s="21"/>
      <c r="Q893" s="21"/>
      <c r="R893" s="21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1"/>
      <c r="L894" s="21"/>
      <c r="M894" s="21"/>
      <c r="N894" s="21"/>
      <c r="O894" s="21"/>
      <c r="P894" s="21"/>
      <c r="Q894" s="21"/>
      <c r="R894" s="21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1"/>
      <c r="L895" s="21"/>
      <c r="M895" s="21"/>
      <c r="N895" s="21"/>
      <c r="O895" s="21"/>
      <c r="P895" s="21"/>
      <c r="Q895" s="21"/>
      <c r="R895" s="21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1"/>
      <c r="L896" s="21"/>
      <c r="M896" s="21"/>
      <c r="N896" s="21"/>
      <c r="O896" s="21"/>
      <c r="P896" s="21"/>
      <c r="Q896" s="21"/>
      <c r="R896" s="21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1"/>
      <c r="L897" s="21"/>
      <c r="M897" s="21"/>
      <c r="N897" s="21"/>
      <c r="O897" s="21"/>
      <c r="P897" s="21"/>
      <c r="Q897" s="21"/>
      <c r="R897" s="21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1"/>
      <c r="L898" s="21"/>
      <c r="M898" s="21"/>
      <c r="N898" s="21"/>
      <c r="O898" s="21"/>
      <c r="P898" s="21"/>
      <c r="Q898" s="21"/>
      <c r="R898" s="21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1"/>
      <c r="L899" s="21"/>
      <c r="M899" s="21"/>
      <c r="N899" s="21"/>
      <c r="O899" s="21"/>
      <c r="P899" s="21"/>
      <c r="Q899" s="21"/>
      <c r="R899" s="21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1"/>
      <c r="L900" s="21"/>
      <c r="M900" s="21"/>
      <c r="N900" s="21"/>
      <c r="O900" s="21"/>
      <c r="P900" s="21"/>
      <c r="Q900" s="21"/>
      <c r="R900" s="21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1"/>
      <c r="L901" s="21"/>
      <c r="M901" s="21"/>
      <c r="N901" s="21"/>
      <c r="O901" s="21"/>
      <c r="P901" s="21"/>
      <c r="Q901" s="21"/>
      <c r="R901" s="21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1"/>
      <c r="L902" s="21"/>
      <c r="M902" s="21"/>
      <c r="N902" s="21"/>
      <c r="O902" s="21"/>
      <c r="P902" s="21"/>
      <c r="Q902" s="21"/>
      <c r="R902" s="21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1"/>
      <c r="L903" s="21"/>
      <c r="M903" s="21"/>
      <c r="N903" s="21"/>
      <c r="O903" s="21"/>
      <c r="P903" s="21"/>
      <c r="Q903" s="21"/>
      <c r="R903" s="21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1"/>
      <c r="L904" s="21"/>
      <c r="M904" s="21"/>
      <c r="N904" s="21"/>
      <c r="O904" s="21"/>
      <c r="P904" s="21"/>
      <c r="Q904" s="21"/>
      <c r="R904" s="21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1"/>
      <c r="L905" s="21"/>
      <c r="M905" s="21"/>
      <c r="N905" s="21"/>
      <c r="O905" s="21"/>
      <c r="P905" s="21"/>
      <c r="Q905" s="21"/>
      <c r="R905" s="21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1"/>
      <c r="L906" s="21"/>
      <c r="M906" s="21"/>
      <c r="N906" s="21"/>
      <c r="O906" s="21"/>
      <c r="P906" s="21"/>
      <c r="Q906" s="21"/>
      <c r="R906" s="21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1"/>
      <c r="L907" s="21"/>
      <c r="M907" s="21"/>
      <c r="N907" s="21"/>
      <c r="O907" s="21"/>
      <c r="P907" s="21"/>
      <c r="Q907" s="21"/>
      <c r="R907" s="21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1"/>
      <c r="L908" s="21"/>
      <c r="M908" s="21"/>
      <c r="N908" s="21"/>
      <c r="O908" s="21"/>
      <c r="P908" s="21"/>
      <c r="Q908" s="21"/>
      <c r="R908" s="21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1"/>
      <c r="L909" s="21"/>
      <c r="M909" s="21"/>
      <c r="N909" s="21"/>
      <c r="O909" s="21"/>
      <c r="P909" s="21"/>
      <c r="Q909" s="21"/>
      <c r="R909" s="21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1"/>
      <c r="L910" s="21"/>
      <c r="M910" s="21"/>
      <c r="N910" s="21"/>
      <c r="O910" s="21"/>
      <c r="P910" s="21"/>
      <c r="Q910" s="21"/>
      <c r="R910" s="21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1"/>
      <c r="L911" s="21"/>
      <c r="M911" s="21"/>
      <c r="N911" s="21"/>
      <c r="O911" s="21"/>
      <c r="P911" s="21"/>
      <c r="Q911" s="21"/>
      <c r="R911" s="21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1"/>
      <c r="L912" s="21"/>
      <c r="M912" s="21"/>
      <c r="N912" s="21"/>
      <c r="O912" s="21"/>
      <c r="P912" s="21"/>
      <c r="Q912" s="21"/>
      <c r="R912" s="21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1"/>
      <c r="L913" s="21"/>
      <c r="M913" s="21"/>
      <c r="N913" s="21"/>
      <c r="O913" s="21"/>
      <c r="P913" s="21"/>
      <c r="Q913" s="21"/>
      <c r="R913" s="21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1"/>
      <c r="L914" s="21"/>
      <c r="M914" s="21"/>
      <c r="N914" s="21"/>
      <c r="O914" s="21"/>
      <c r="P914" s="21"/>
      <c r="Q914" s="21"/>
      <c r="R914" s="21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1"/>
      <c r="L915" s="21"/>
      <c r="M915" s="21"/>
      <c r="N915" s="21"/>
      <c r="O915" s="21"/>
      <c r="P915" s="21"/>
      <c r="Q915" s="21"/>
      <c r="R915" s="21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1"/>
      <c r="L916" s="21"/>
      <c r="M916" s="21"/>
      <c r="N916" s="21"/>
      <c r="O916" s="21"/>
      <c r="P916" s="21"/>
      <c r="Q916" s="21"/>
      <c r="R916" s="21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1"/>
      <c r="L917" s="21"/>
      <c r="M917" s="21"/>
      <c r="N917" s="21"/>
      <c r="O917" s="21"/>
      <c r="P917" s="21"/>
      <c r="Q917" s="21"/>
      <c r="R917" s="21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1"/>
      <c r="L918" s="21"/>
      <c r="M918" s="21"/>
      <c r="N918" s="21"/>
      <c r="O918" s="21"/>
      <c r="P918" s="21"/>
      <c r="Q918" s="21"/>
      <c r="R918" s="21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1"/>
      <c r="L919" s="21"/>
      <c r="M919" s="21"/>
      <c r="N919" s="21"/>
      <c r="O919" s="21"/>
      <c r="P919" s="21"/>
      <c r="Q919" s="21"/>
      <c r="R919" s="21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1"/>
      <c r="L920" s="21"/>
      <c r="M920" s="21"/>
      <c r="N920" s="21"/>
      <c r="O920" s="21"/>
      <c r="P920" s="21"/>
      <c r="Q920" s="21"/>
      <c r="R920" s="21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1"/>
      <c r="L921" s="21"/>
      <c r="M921" s="21"/>
      <c r="N921" s="21"/>
      <c r="O921" s="21"/>
      <c r="P921" s="21"/>
      <c r="Q921" s="21"/>
      <c r="R921" s="21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1"/>
      <c r="L922" s="21"/>
      <c r="M922" s="21"/>
      <c r="N922" s="21"/>
      <c r="O922" s="21"/>
      <c r="P922" s="21"/>
      <c r="Q922" s="21"/>
      <c r="R922" s="21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1"/>
      <c r="L923" s="21"/>
      <c r="M923" s="21"/>
      <c r="N923" s="21"/>
      <c r="O923" s="21"/>
      <c r="P923" s="21"/>
      <c r="Q923" s="21"/>
      <c r="R923" s="21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1"/>
      <c r="L924" s="21"/>
      <c r="M924" s="21"/>
      <c r="N924" s="21"/>
      <c r="O924" s="21"/>
      <c r="P924" s="21"/>
      <c r="Q924" s="21"/>
      <c r="R924" s="21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1"/>
      <c r="L925" s="21"/>
      <c r="M925" s="21"/>
      <c r="N925" s="21"/>
      <c r="O925" s="21"/>
      <c r="P925" s="21"/>
      <c r="Q925" s="21"/>
      <c r="R925" s="21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1"/>
      <c r="L926" s="21"/>
      <c r="M926" s="21"/>
      <c r="N926" s="21"/>
      <c r="O926" s="21"/>
      <c r="P926" s="21"/>
      <c r="Q926" s="21"/>
      <c r="R926" s="21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1"/>
      <c r="L927" s="21"/>
      <c r="M927" s="21"/>
      <c r="N927" s="21"/>
      <c r="O927" s="21"/>
      <c r="P927" s="21"/>
      <c r="Q927" s="21"/>
      <c r="R927" s="21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1"/>
      <c r="L928" s="21"/>
      <c r="M928" s="21"/>
      <c r="N928" s="21"/>
      <c r="O928" s="21"/>
      <c r="P928" s="21"/>
      <c r="Q928" s="21"/>
      <c r="R928" s="21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1"/>
      <c r="L929" s="21"/>
      <c r="M929" s="21"/>
      <c r="N929" s="21"/>
      <c r="O929" s="21"/>
      <c r="P929" s="21"/>
      <c r="Q929" s="21"/>
      <c r="R929" s="21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1"/>
      <c r="L930" s="21"/>
      <c r="M930" s="21"/>
      <c r="N930" s="21"/>
      <c r="O930" s="21"/>
      <c r="P930" s="21"/>
      <c r="Q930" s="21"/>
      <c r="R930" s="21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1"/>
      <c r="L931" s="21"/>
      <c r="M931" s="21"/>
      <c r="N931" s="21"/>
      <c r="O931" s="21"/>
      <c r="P931" s="21"/>
      <c r="Q931" s="21"/>
      <c r="R931" s="21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1"/>
      <c r="L932" s="21"/>
      <c r="M932" s="21"/>
      <c r="N932" s="21"/>
      <c r="O932" s="21"/>
      <c r="P932" s="21"/>
      <c r="Q932" s="21"/>
      <c r="R932" s="21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1"/>
      <c r="L933" s="21"/>
      <c r="M933" s="21"/>
      <c r="N933" s="21"/>
      <c r="O933" s="21"/>
      <c r="P933" s="21"/>
      <c r="Q933" s="21"/>
      <c r="R933" s="21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1"/>
      <c r="L934" s="21"/>
      <c r="M934" s="21"/>
      <c r="N934" s="21"/>
      <c r="O934" s="21"/>
      <c r="P934" s="21"/>
      <c r="Q934" s="21"/>
      <c r="R934" s="21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1"/>
      <c r="L935" s="21"/>
      <c r="M935" s="21"/>
      <c r="N935" s="21"/>
      <c r="O935" s="21"/>
      <c r="P935" s="21"/>
      <c r="Q935" s="21"/>
      <c r="R935" s="21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1"/>
      <c r="L936" s="21"/>
      <c r="M936" s="21"/>
      <c r="N936" s="21"/>
      <c r="O936" s="21"/>
      <c r="P936" s="21"/>
      <c r="Q936" s="21"/>
      <c r="R936" s="21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1"/>
      <c r="L937" s="21"/>
      <c r="M937" s="21"/>
      <c r="N937" s="21"/>
      <c r="O937" s="21"/>
      <c r="P937" s="21"/>
      <c r="Q937" s="21"/>
      <c r="R937" s="21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1"/>
      <c r="L938" s="21"/>
      <c r="M938" s="21"/>
      <c r="N938" s="21"/>
      <c r="O938" s="21"/>
      <c r="P938" s="21"/>
      <c r="Q938" s="21"/>
      <c r="R938" s="21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1"/>
      <c r="L939" s="21"/>
      <c r="M939" s="21"/>
      <c r="N939" s="21"/>
      <c r="O939" s="21"/>
      <c r="P939" s="21"/>
      <c r="Q939" s="21"/>
      <c r="R939" s="21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1"/>
      <c r="L940" s="21"/>
      <c r="M940" s="21"/>
      <c r="N940" s="21"/>
      <c r="O940" s="21"/>
      <c r="P940" s="21"/>
      <c r="Q940" s="21"/>
      <c r="R940" s="21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1"/>
      <c r="L941" s="21"/>
      <c r="M941" s="21"/>
      <c r="N941" s="21"/>
      <c r="O941" s="21"/>
      <c r="P941" s="21"/>
      <c r="Q941" s="21"/>
      <c r="R941" s="21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1"/>
      <c r="L942" s="21"/>
      <c r="M942" s="21"/>
      <c r="N942" s="21"/>
      <c r="O942" s="21"/>
      <c r="P942" s="21"/>
      <c r="Q942" s="21"/>
      <c r="R942" s="21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1"/>
      <c r="L943" s="21"/>
      <c r="M943" s="21"/>
      <c r="N943" s="21"/>
      <c r="O943" s="21"/>
      <c r="P943" s="21"/>
      <c r="Q943" s="21"/>
      <c r="R943" s="21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1"/>
      <c r="L944" s="21"/>
      <c r="M944" s="21"/>
      <c r="N944" s="21"/>
      <c r="O944" s="21"/>
      <c r="P944" s="21"/>
      <c r="Q944" s="21"/>
      <c r="R944" s="21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1"/>
      <c r="L945" s="21"/>
      <c r="M945" s="21"/>
      <c r="N945" s="21"/>
      <c r="O945" s="21"/>
      <c r="P945" s="21"/>
      <c r="Q945" s="21"/>
      <c r="R945" s="21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1"/>
      <c r="L946" s="21"/>
      <c r="M946" s="21"/>
      <c r="N946" s="21"/>
      <c r="O946" s="21"/>
      <c r="P946" s="21"/>
      <c r="Q946" s="21"/>
      <c r="R946" s="21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1"/>
      <c r="L947" s="21"/>
      <c r="M947" s="21"/>
      <c r="N947" s="21"/>
      <c r="O947" s="21"/>
      <c r="P947" s="21"/>
      <c r="Q947" s="21"/>
      <c r="R947" s="21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1"/>
      <c r="L948" s="21"/>
      <c r="M948" s="21"/>
      <c r="N948" s="21"/>
      <c r="O948" s="21"/>
      <c r="P948" s="21"/>
      <c r="Q948" s="21"/>
      <c r="R948" s="21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1"/>
      <c r="L949" s="21"/>
      <c r="M949" s="21"/>
      <c r="N949" s="21"/>
      <c r="O949" s="21"/>
      <c r="P949" s="21"/>
      <c r="Q949" s="21"/>
      <c r="R949" s="21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1"/>
      <c r="L950" s="21"/>
      <c r="M950" s="21"/>
      <c r="N950" s="21"/>
      <c r="O950" s="21"/>
      <c r="P950" s="21"/>
      <c r="Q950" s="21"/>
      <c r="R950" s="21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1"/>
      <c r="L951" s="21"/>
      <c r="M951" s="21"/>
      <c r="N951" s="21"/>
      <c r="O951" s="21"/>
      <c r="P951" s="21"/>
      <c r="Q951" s="21"/>
      <c r="R951" s="21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1"/>
      <c r="L952" s="21"/>
      <c r="M952" s="21"/>
      <c r="N952" s="21"/>
      <c r="O952" s="21"/>
      <c r="P952" s="21"/>
      <c r="Q952" s="21"/>
      <c r="R952" s="21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1"/>
      <c r="L953" s="21"/>
      <c r="M953" s="21"/>
      <c r="N953" s="21"/>
      <c r="O953" s="21"/>
      <c r="P953" s="21"/>
      <c r="Q953" s="21"/>
      <c r="R953" s="21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1"/>
      <c r="L954" s="21"/>
      <c r="M954" s="21"/>
      <c r="N954" s="21"/>
      <c r="O954" s="21"/>
      <c r="P954" s="21"/>
      <c r="Q954" s="21"/>
      <c r="R954" s="21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1"/>
      <c r="L955" s="21"/>
      <c r="M955" s="21"/>
      <c r="N955" s="21"/>
      <c r="O955" s="21"/>
      <c r="P955" s="21"/>
      <c r="Q955" s="21"/>
      <c r="R955" s="21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1"/>
      <c r="L956" s="21"/>
      <c r="M956" s="21"/>
      <c r="N956" s="21"/>
      <c r="O956" s="21"/>
      <c r="P956" s="21"/>
      <c r="Q956" s="21"/>
      <c r="R956" s="21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1"/>
      <c r="L957" s="21"/>
      <c r="M957" s="21"/>
      <c r="N957" s="21"/>
      <c r="O957" s="21"/>
      <c r="P957" s="21"/>
      <c r="Q957" s="21"/>
      <c r="R957" s="21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1"/>
      <c r="L958" s="21"/>
      <c r="M958" s="21"/>
      <c r="N958" s="21"/>
      <c r="O958" s="21"/>
      <c r="P958" s="21"/>
      <c r="Q958" s="21"/>
      <c r="R958" s="21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1"/>
      <c r="L959" s="21"/>
      <c r="M959" s="21"/>
      <c r="N959" s="21"/>
      <c r="O959" s="21"/>
      <c r="P959" s="21"/>
      <c r="Q959" s="21"/>
      <c r="R959" s="21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1"/>
      <c r="L960" s="21"/>
      <c r="M960" s="21"/>
      <c r="N960" s="21"/>
      <c r="O960" s="21"/>
      <c r="P960" s="21"/>
      <c r="Q960" s="21"/>
      <c r="R960" s="21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1"/>
      <c r="L961" s="21"/>
      <c r="M961" s="21"/>
      <c r="N961" s="21"/>
      <c r="O961" s="21"/>
      <c r="P961" s="21"/>
      <c r="Q961" s="21"/>
      <c r="R961" s="21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1"/>
      <c r="L962" s="21"/>
      <c r="M962" s="21"/>
      <c r="N962" s="21"/>
      <c r="O962" s="21"/>
      <c r="P962" s="21"/>
      <c r="Q962" s="21"/>
      <c r="R962" s="21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1"/>
      <c r="L963" s="21"/>
      <c r="M963" s="21"/>
      <c r="N963" s="21"/>
      <c r="O963" s="21"/>
      <c r="P963" s="21"/>
      <c r="Q963" s="21"/>
      <c r="R963" s="21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1"/>
      <c r="L964" s="21"/>
      <c r="M964" s="21"/>
      <c r="N964" s="21"/>
      <c r="O964" s="21"/>
      <c r="P964" s="21"/>
      <c r="Q964" s="21"/>
      <c r="R964" s="21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1"/>
      <c r="L965" s="21"/>
      <c r="M965" s="21"/>
      <c r="N965" s="21"/>
      <c r="O965" s="21"/>
      <c r="P965" s="21"/>
      <c r="Q965" s="21"/>
      <c r="R965" s="21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1"/>
      <c r="L966" s="21"/>
      <c r="M966" s="21"/>
      <c r="N966" s="21"/>
      <c r="O966" s="21"/>
      <c r="P966" s="21"/>
      <c r="Q966" s="21"/>
      <c r="R966" s="21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1"/>
      <c r="L967" s="21"/>
      <c r="M967" s="21"/>
      <c r="N967" s="21"/>
      <c r="O967" s="21"/>
      <c r="P967" s="21"/>
      <c r="Q967" s="21"/>
      <c r="R967" s="21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1"/>
      <c r="L968" s="21"/>
      <c r="M968" s="21"/>
      <c r="N968" s="21"/>
      <c r="O968" s="21"/>
      <c r="P968" s="21"/>
      <c r="Q968" s="21"/>
      <c r="R968" s="21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1"/>
      <c r="L969" s="21"/>
      <c r="M969" s="21"/>
      <c r="N969" s="21"/>
      <c r="O969" s="21"/>
      <c r="P969" s="21"/>
      <c r="Q969" s="21"/>
      <c r="R969" s="21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1"/>
      <c r="L970" s="21"/>
      <c r="M970" s="21"/>
      <c r="N970" s="21"/>
      <c r="O970" s="21"/>
      <c r="P970" s="21"/>
      <c r="Q970" s="21"/>
      <c r="R970" s="21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1"/>
      <c r="L971" s="21"/>
      <c r="M971" s="21"/>
      <c r="N971" s="21"/>
      <c r="O971" s="21"/>
      <c r="P971" s="21"/>
      <c r="Q971" s="21"/>
      <c r="R971" s="21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1"/>
      <c r="L972" s="21"/>
      <c r="M972" s="21"/>
      <c r="N972" s="21"/>
      <c r="O972" s="21"/>
      <c r="P972" s="21"/>
      <c r="Q972" s="21"/>
      <c r="R972" s="21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1"/>
      <c r="L973" s="21"/>
      <c r="M973" s="21"/>
      <c r="N973" s="21"/>
      <c r="O973" s="21"/>
      <c r="P973" s="21"/>
      <c r="Q973" s="21"/>
      <c r="R973" s="21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1"/>
      <c r="L974" s="21"/>
      <c r="M974" s="21"/>
      <c r="N974" s="21"/>
      <c r="O974" s="21"/>
      <c r="P974" s="21"/>
      <c r="Q974" s="21"/>
      <c r="R974" s="21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1"/>
      <c r="L975" s="21"/>
      <c r="M975" s="21"/>
      <c r="N975" s="21"/>
      <c r="O975" s="21"/>
      <c r="P975" s="21"/>
      <c r="Q975" s="21"/>
      <c r="R975" s="21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1"/>
      <c r="L976" s="21"/>
      <c r="M976" s="21"/>
      <c r="N976" s="21"/>
      <c r="O976" s="21"/>
      <c r="P976" s="21"/>
      <c r="Q976" s="21"/>
      <c r="R976" s="21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1"/>
      <c r="L977" s="21"/>
      <c r="M977" s="21"/>
      <c r="N977" s="21"/>
      <c r="O977" s="21"/>
      <c r="P977" s="21"/>
      <c r="Q977" s="21"/>
      <c r="R977" s="21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1"/>
      <c r="L978" s="21"/>
      <c r="M978" s="21"/>
      <c r="N978" s="21"/>
      <c r="O978" s="21"/>
      <c r="P978" s="21"/>
      <c r="Q978" s="21"/>
      <c r="R978" s="21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1"/>
      <c r="L979" s="21"/>
      <c r="M979" s="21"/>
      <c r="N979" s="21"/>
      <c r="O979" s="21"/>
      <c r="P979" s="21"/>
      <c r="Q979" s="21"/>
      <c r="R979" s="21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1"/>
      <c r="L980" s="21"/>
      <c r="M980" s="21"/>
      <c r="N980" s="21"/>
      <c r="O980" s="21"/>
      <c r="P980" s="21"/>
      <c r="Q980" s="21"/>
      <c r="R980" s="21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1"/>
      <c r="L981" s="21"/>
      <c r="M981" s="21"/>
      <c r="N981" s="21"/>
      <c r="O981" s="21"/>
      <c r="P981" s="21"/>
      <c r="Q981" s="21"/>
      <c r="R981" s="21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1"/>
      <c r="L982" s="21"/>
      <c r="M982" s="21"/>
      <c r="N982" s="21"/>
      <c r="O982" s="21"/>
      <c r="P982" s="21"/>
      <c r="Q982" s="21"/>
      <c r="R982" s="21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1"/>
      <c r="L983" s="21"/>
      <c r="M983" s="21"/>
      <c r="N983" s="21"/>
      <c r="O983" s="21"/>
      <c r="P983" s="21"/>
      <c r="Q983" s="21"/>
      <c r="R983" s="21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1"/>
      <c r="L984" s="21"/>
      <c r="M984" s="21"/>
      <c r="N984" s="21"/>
      <c r="O984" s="21"/>
      <c r="P984" s="21"/>
      <c r="Q984" s="21"/>
      <c r="R984" s="21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1"/>
      <c r="L985" s="21"/>
      <c r="M985" s="21"/>
      <c r="N985" s="21"/>
      <c r="O985" s="21"/>
      <c r="P985" s="21"/>
      <c r="Q985" s="21"/>
      <c r="R985" s="21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1"/>
      <c r="L986" s="21"/>
      <c r="M986" s="21"/>
      <c r="N986" s="21"/>
      <c r="O986" s="21"/>
      <c r="P986" s="21"/>
      <c r="Q986" s="21"/>
      <c r="R986" s="21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1"/>
      <c r="L987" s="21"/>
      <c r="M987" s="21"/>
      <c r="N987" s="21"/>
      <c r="O987" s="21"/>
      <c r="P987" s="21"/>
      <c r="Q987" s="21"/>
      <c r="R987" s="21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1"/>
      <c r="L988" s="21"/>
      <c r="M988" s="21"/>
      <c r="N988" s="21"/>
      <c r="O988" s="21"/>
      <c r="P988" s="21"/>
      <c r="Q988" s="21"/>
      <c r="R988" s="21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1"/>
      <c r="L989" s="21"/>
      <c r="M989" s="21"/>
      <c r="N989" s="21"/>
      <c r="O989" s="21"/>
      <c r="P989" s="21"/>
      <c r="Q989" s="21"/>
      <c r="R989" s="21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1"/>
      <c r="L990" s="21"/>
      <c r="M990" s="21"/>
      <c r="N990" s="21"/>
      <c r="O990" s="21"/>
      <c r="P990" s="21"/>
      <c r="Q990" s="21"/>
      <c r="R990" s="21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1"/>
      <c r="L991" s="21"/>
      <c r="M991" s="21"/>
      <c r="N991" s="21"/>
      <c r="O991" s="21"/>
      <c r="P991" s="21"/>
      <c r="Q991" s="21"/>
      <c r="R991" s="21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1"/>
      <c r="L992" s="21"/>
      <c r="M992" s="21"/>
      <c r="N992" s="21"/>
      <c r="O992" s="21"/>
      <c r="P992" s="21"/>
      <c r="Q992" s="21"/>
      <c r="R992" s="21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1"/>
      <c r="L993" s="21"/>
      <c r="M993" s="21"/>
      <c r="N993" s="21"/>
      <c r="O993" s="21"/>
      <c r="P993" s="21"/>
      <c r="Q993" s="21"/>
      <c r="R993" s="21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1"/>
      <c r="L994" s="21"/>
      <c r="M994" s="21"/>
      <c r="N994" s="21"/>
      <c r="O994" s="21"/>
      <c r="P994" s="21"/>
      <c r="Q994" s="21"/>
      <c r="R994" s="21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1"/>
      <c r="L995" s="21"/>
      <c r="M995" s="21"/>
      <c r="N995" s="21"/>
      <c r="O995" s="21"/>
      <c r="P995" s="21"/>
      <c r="Q995" s="21"/>
      <c r="R995" s="21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1"/>
      <c r="L996" s="21"/>
      <c r="M996" s="21"/>
      <c r="N996" s="21"/>
      <c r="O996" s="21"/>
      <c r="P996" s="21"/>
      <c r="Q996" s="21"/>
      <c r="R996" s="21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1"/>
      <c r="L997" s="21"/>
      <c r="M997" s="21"/>
      <c r="N997" s="21"/>
      <c r="O997" s="21"/>
      <c r="P997" s="21"/>
      <c r="Q997" s="21"/>
      <c r="R997" s="21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1"/>
      <c r="L998" s="21"/>
      <c r="M998" s="21"/>
      <c r="N998" s="21"/>
      <c r="O998" s="21"/>
      <c r="P998" s="21"/>
      <c r="Q998" s="21"/>
      <c r="R998" s="21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1"/>
      <c r="L999" s="21"/>
      <c r="M999" s="21"/>
      <c r="N999" s="21"/>
      <c r="O999" s="21"/>
      <c r="P999" s="21"/>
      <c r="Q999" s="21"/>
      <c r="R999" s="21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1"/>
      <c r="L1000" s="21"/>
      <c r="M1000" s="21"/>
      <c r="N1000" s="21"/>
      <c r="O1000" s="21"/>
      <c r="P1000" s="21"/>
      <c r="Q1000" s="21"/>
      <c r="R1000" s="21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1"/>
      <c r="L1001" s="21"/>
      <c r="M1001" s="21"/>
      <c r="N1001" s="21"/>
      <c r="O1001" s="21"/>
      <c r="P1001" s="21"/>
      <c r="Q1001" s="21"/>
      <c r="R1001" s="21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1"/>
      <c r="L1002" s="21"/>
      <c r="M1002" s="21"/>
      <c r="N1002" s="21"/>
      <c r="O1002" s="21"/>
      <c r="P1002" s="21"/>
      <c r="Q1002" s="21"/>
      <c r="R1002" s="21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1"/>
      <c r="L1003" s="21"/>
      <c r="M1003" s="21"/>
      <c r="N1003" s="21"/>
      <c r="O1003" s="21"/>
      <c r="P1003" s="21"/>
      <c r="Q1003" s="21"/>
      <c r="R1003" s="21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1"/>
      <c r="L1004" s="21"/>
      <c r="M1004" s="21"/>
      <c r="N1004" s="21"/>
      <c r="O1004" s="21"/>
      <c r="P1004" s="21"/>
      <c r="Q1004" s="21"/>
      <c r="R1004" s="21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1"/>
      <c r="L1005" s="21"/>
      <c r="M1005" s="21"/>
      <c r="N1005" s="21"/>
      <c r="O1005" s="21"/>
      <c r="P1005" s="21"/>
      <c r="Q1005" s="21"/>
      <c r="R1005" s="21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1"/>
      <c r="L1006" s="21"/>
      <c r="M1006" s="21"/>
      <c r="N1006" s="21"/>
      <c r="O1006" s="21"/>
      <c r="P1006" s="21"/>
      <c r="Q1006" s="21"/>
      <c r="R1006" s="21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1"/>
      <c r="L1007" s="21"/>
      <c r="M1007" s="21"/>
      <c r="N1007" s="21"/>
      <c r="O1007" s="21"/>
      <c r="P1007" s="21"/>
      <c r="Q1007" s="21"/>
      <c r="R1007" s="21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1"/>
      <c r="L1008" s="21"/>
      <c r="M1008" s="21"/>
      <c r="N1008" s="21"/>
      <c r="O1008" s="21"/>
      <c r="P1008" s="21"/>
      <c r="Q1008" s="21"/>
      <c r="R1008" s="21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1"/>
      <c r="L1009" s="21"/>
      <c r="M1009" s="21"/>
      <c r="N1009" s="21"/>
      <c r="O1009" s="21"/>
      <c r="P1009" s="21"/>
      <c r="Q1009" s="21"/>
      <c r="R1009" s="21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1"/>
      <c r="L1010" s="21"/>
      <c r="M1010" s="21"/>
      <c r="N1010" s="21"/>
      <c r="O1010" s="21"/>
      <c r="P1010" s="21"/>
      <c r="Q1010" s="21"/>
      <c r="R1010" s="21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1"/>
      <c r="L1011" s="21"/>
      <c r="M1011" s="21"/>
      <c r="N1011" s="21"/>
      <c r="O1011" s="21"/>
      <c r="P1011" s="21"/>
      <c r="Q1011" s="21"/>
      <c r="R1011" s="21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1"/>
      <c r="L1012" s="21"/>
      <c r="M1012" s="21"/>
      <c r="N1012" s="21"/>
      <c r="O1012" s="21"/>
      <c r="P1012" s="21"/>
      <c r="Q1012" s="21"/>
      <c r="R1012" s="21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1"/>
      <c r="L1013" s="21"/>
      <c r="M1013" s="21"/>
      <c r="N1013" s="21"/>
      <c r="O1013" s="21"/>
      <c r="P1013" s="21"/>
      <c r="Q1013" s="21"/>
      <c r="R1013" s="21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1"/>
      <c r="L1014" s="21"/>
      <c r="M1014" s="21"/>
      <c r="N1014" s="21"/>
      <c r="O1014" s="21"/>
      <c r="P1014" s="21"/>
      <c r="Q1014" s="21"/>
      <c r="R1014" s="21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1"/>
      <c r="L1015" s="21"/>
      <c r="M1015" s="21"/>
      <c r="N1015" s="21"/>
      <c r="O1015" s="21"/>
      <c r="P1015" s="21"/>
      <c r="Q1015" s="21"/>
      <c r="R1015" s="21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1"/>
      <c r="L1016" s="21"/>
      <c r="M1016" s="21"/>
      <c r="N1016" s="21"/>
      <c r="O1016" s="21"/>
      <c r="P1016" s="21"/>
      <c r="Q1016" s="21"/>
      <c r="R1016" s="21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1"/>
      <c r="L1017" s="21"/>
      <c r="M1017" s="21"/>
      <c r="N1017" s="21"/>
      <c r="O1017" s="21"/>
      <c r="P1017" s="21"/>
      <c r="Q1017" s="21"/>
      <c r="R1017" s="21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1"/>
      <c r="L1018" s="21"/>
      <c r="M1018" s="21"/>
      <c r="N1018" s="21"/>
      <c r="O1018" s="21"/>
      <c r="P1018" s="21"/>
      <c r="Q1018" s="21"/>
      <c r="R1018" s="21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1"/>
      <c r="L1019" s="21"/>
      <c r="M1019" s="21"/>
      <c r="N1019" s="21"/>
      <c r="O1019" s="21"/>
      <c r="P1019" s="21"/>
      <c r="Q1019" s="21"/>
      <c r="R1019" s="21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1"/>
      <c r="L1020" s="21"/>
      <c r="M1020" s="21"/>
      <c r="N1020" s="21"/>
      <c r="O1020" s="21"/>
      <c r="P1020" s="21"/>
      <c r="Q1020" s="21"/>
      <c r="R1020" s="21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1"/>
      <c r="L1021" s="21"/>
      <c r="M1021" s="21"/>
      <c r="N1021" s="21"/>
      <c r="O1021" s="21"/>
      <c r="P1021" s="21"/>
      <c r="Q1021" s="21"/>
      <c r="R1021" s="21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1"/>
      <c r="L1022" s="21"/>
      <c r="M1022" s="21"/>
      <c r="N1022" s="21"/>
      <c r="O1022" s="21"/>
      <c r="P1022" s="21"/>
      <c r="Q1022" s="21"/>
      <c r="R1022" s="21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1"/>
      <c r="L1023" s="21"/>
      <c r="M1023" s="21"/>
      <c r="N1023" s="21"/>
      <c r="O1023" s="21"/>
      <c r="P1023" s="21"/>
      <c r="Q1023" s="21"/>
      <c r="R1023" s="21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1"/>
      <c r="L1024" s="21"/>
      <c r="M1024" s="21"/>
      <c r="N1024" s="21"/>
      <c r="O1024" s="21"/>
      <c r="P1024" s="21"/>
      <c r="Q1024" s="21"/>
      <c r="R1024" s="21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1"/>
      <c r="L1025" s="21"/>
      <c r="M1025" s="21"/>
      <c r="N1025" s="21"/>
      <c r="O1025" s="21"/>
      <c r="P1025" s="21"/>
      <c r="Q1025" s="21"/>
      <c r="R1025" s="21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1"/>
      <c r="L1026" s="21"/>
      <c r="M1026" s="21"/>
      <c r="N1026" s="21"/>
      <c r="O1026" s="21"/>
      <c r="P1026" s="21"/>
      <c r="Q1026" s="21"/>
      <c r="R1026" s="21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1"/>
      <c r="L1027" s="21"/>
      <c r="M1027" s="21"/>
      <c r="N1027" s="21"/>
      <c r="O1027" s="21"/>
      <c r="P1027" s="21"/>
      <c r="Q1027" s="21"/>
      <c r="R1027" s="21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1"/>
      <c r="L1028" s="21"/>
      <c r="M1028" s="21"/>
      <c r="N1028" s="21"/>
      <c r="O1028" s="21"/>
      <c r="P1028" s="21"/>
      <c r="Q1028" s="21"/>
      <c r="R1028" s="21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1"/>
      <c r="L1029" s="21"/>
      <c r="M1029" s="21"/>
      <c r="N1029" s="21"/>
      <c r="O1029" s="21"/>
      <c r="P1029" s="21"/>
      <c r="Q1029" s="21"/>
      <c r="R1029" s="21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1"/>
      <c r="L1030" s="21"/>
      <c r="M1030" s="21"/>
      <c r="N1030" s="21"/>
      <c r="O1030" s="21"/>
      <c r="P1030" s="21"/>
      <c r="Q1030" s="21"/>
      <c r="R1030" s="21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1"/>
      <c r="L1031" s="21"/>
      <c r="M1031" s="21"/>
      <c r="N1031" s="21"/>
      <c r="O1031" s="21"/>
      <c r="P1031" s="21"/>
      <c r="Q1031" s="21"/>
      <c r="R1031" s="21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1"/>
      <c r="L1032" s="21"/>
      <c r="M1032" s="21"/>
      <c r="N1032" s="21"/>
      <c r="O1032" s="21"/>
      <c r="P1032" s="21"/>
      <c r="Q1032" s="21"/>
      <c r="R1032" s="21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1"/>
      <c r="L1033" s="21"/>
      <c r="M1033" s="21"/>
      <c r="N1033" s="21"/>
      <c r="O1033" s="21"/>
      <c r="P1033" s="21"/>
      <c r="Q1033" s="21"/>
      <c r="R1033" s="21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1"/>
      <c r="L1034" s="21"/>
      <c r="M1034" s="21"/>
      <c r="N1034" s="21"/>
      <c r="O1034" s="21"/>
      <c r="P1034" s="21"/>
      <c r="Q1034" s="21"/>
      <c r="R1034" s="21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1"/>
      <c r="L1035" s="21"/>
      <c r="M1035" s="21"/>
      <c r="N1035" s="21"/>
      <c r="O1035" s="21"/>
      <c r="P1035" s="21"/>
      <c r="Q1035" s="21"/>
      <c r="R1035" s="21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1"/>
      <c r="L1036" s="21"/>
      <c r="M1036" s="21"/>
      <c r="N1036" s="21"/>
      <c r="O1036" s="21"/>
      <c r="P1036" s="21"/>
      <c r="Q1036" s="21"/>
      <c r="R1036" s="21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1"/>
      <c r="L1037" s="21"/>
      <c r="M1037" s="21"/>
      <c r="N1037" s="21"/>
      <c r="O1037" s="21"/>
      <c r="P1037" s="21"/>
      <c r="Q1037" s="21"/>
      <c r="R1037" s="21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1"/>
      <c r="L1038" s="21"/>
      <c r="M1038" s="21"/>
      <c r="N1038" s="21"/>
      <c r="O1038" s="21"/>
      <c r="P1038" s="21"/>
      <c r="Q1038" s="21"/>
      <c r="R1038" s="21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1"/>
      <c r="L1039" s="21"/>
      <c r="M1039" s="21"/>
      <c r="N1039" s="21"/>
      <c r="O1039" s="21"/>
      <c r="P1039" s="21"/>
      <c r="Q1039" s="21"/>
      <c r="R1039" s="21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1"/>
      <c r="L1040" s="21"/>
      <c r="M1040" s="21"/>
      <c r="N1040" s="21"/>
      <c r="O1040" s="21"/>
      <c r="P1040" s="21"/>
      <c r="Q1040" s="21"/>
      <c r="R1040" s="21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1"/>
      <c r="L1041" s="21"/>
      <c r="M1041" s="21"/>
      <c r="N1041" s="21"/>
      <c r="O1041" s="21"/>
      <c r="P1041" s="21"/>
      <c r="Q1041" s="21"/>
      <c r="R1041" s="21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1"/>
      <c r="L1042" s="21"/>
      <c r="M1042" s="21"/>
      <c r="N1042" s="21"/>
      <c r="O1042" s="21"/>
      <c r="P1042" s="21"/>
      <c r="Q1042" s="21"/>
      <c r="R1042" s="21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1"/>
      <c r="L1043" s="21"/>
      <c r="M1043" s="21"/>
      <c r="N1043" s="21"/>
      <c r="O1043" s="21"/>
      <c r="P1043" s="21"/>
      <c r="Q1043" s="21"/>
      <c r="R1043" s="21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1"/>
      <c r="L1044" s="21"/>
      <c r="M1044" s="21"/>
      <c r="N1044" s="21"/>
      <c r="O1044" s="21"/>
      <c r="P1044" s="21"/>
      <c r="Q1044" s="21"/>
      <c r="R1044" s="21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1"/>
      <c r="L1045" s="21"/>
      <c r="M1045" s="21"/>
      <c r="N1045" s="21"/>
      <c r="O1045" s="21"/>
      <c r="P1045" s="21"/>
      <c r="Q1045" s="21"/>
      <c r="R1045" s="21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1"/>
      <c r="L1046" s="21"/>
      <c r="M1046" s="21"/>
      <c r="N1046" s="21"/>
      <c r="O1046" s="21"/>
      <c r="P1046" s="21"/>
      <c r="Q1046" s="21"/>
      <c r="R1046" s="21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1"/>
      <c r="L1047" s="21"/>
      <c r="M1047" s="21"/>
      <c r="N1047" s="21"/>
      <c r="O1047" s="21"/>
      <c r="P1047" s="21"/>
      <c r="Q1047" s="21"/>
      <c r="R1047" s="21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1"/>
      <c r="L1048" s="21"/>
      <c r="M1048" s="21"/>
      <c r="N1048" s="21"/>
      <c r="O1048" s="21"/>
      <c r="P1048" s="21"/>
      <c r="Q1048" s="21"/>
      <c r="R1048" s="21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1"/>
      <c r="L1049" s="21"/>
      <c r="M1049" s="21"/>
      <c r="N1049" s="21"/>
      <c r="O1049" s="21"/>
      <c r="P1049" s="21"/>
      <c r="Q1049" s="21"/>
      <c r="R1049" s="21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1"/>
      <c r="L1050" s="21"/>
      <c r="M1050" s="21"/>
      <c r="N1050" s="21"/>
      <c r="O1050" s="21"/>
      <c r="P1050" s="21"/>
      <c r="Q1050" s="21"/>
      <c r="R1050" s="21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1"/>
      <c r="L1051" s="21"/>
      <c r="M1051" s="21"/>
      <c r="N1051" s="21"/>
      <c r="O1051" s="21"/>
      <c r="P1051" s="21"/>
      <c r="Q1051" s="21"/>
      <c r="R1051" s="21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1"/>
      <c r="L1052" s="21"/>
      <c r="M1052" s="21"/>
      <c r="N1052" s="21"/>
      <c r="O1052" s="21"/>
      <c r="P1052" s="21"/>
      <c r="Q1052" s="21"/>
      <c r="R1052" s="21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1"/>
      <c r="L1053" s="21"/>
      <c r="M1053" s="21"/>
      <c r="N1053" s="21"/>
      <c r="O1053" s="21"/>
      <c r="P1053" s="21"/>
      <c r="Q1053" s="21"/>
      <c r="R1053" s="21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1"/>
      <c r="L1054" s="21"/>
      <c r="M1054" s="21"/>
      <c r="N1054" s="21"/>
      <c r="O1054" s="21"/>
      <c r="P1054" s="21"/>
      <c r="Q1054" s="21"/>
      <c r="R1054" s="21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1"/>
      <c r="L1055" s="21"/>
      <c r="M1055" s="21"/>
      <c r="N1055" s="21"/>
      <c r="O1055" s="21"/>
      <c r="P1055" s="21"/>
      <c r="Q1055" s="21"/>
      <c r="R1055" s="21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1"/>
      <c r="L1056" s="21"/>
      <c r="M1056" s="21"/>
      <c r="N1056" s="21"/>
      <c r="O1056" s="21"/>
      <c r="P1056" s="21"/>
      <c r="Q1056" s="21"/>
      <c r="R1056" s="21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1"/>
      <c r="L1057" s="21"/>
      <c r="M1057" s="21"/>
      <c r="N1057" s="21"/>
      <c r="O1057" s="21"/>
      <c r="P1057" s="21"/>
      <c r="Q1057" s="21"/>
      <c r="R1057" s="21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1"/>
      <c r="L1058" s="21"/>
      <c r="M1058" s="21"/>
      <c r="N1058" s="21"/>
      <c r="O1058" s="21"/>
      <c r="P1058" s="21"/>
      <c r="Q1058" s="21"/>
      <c r="R1058" s="21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1"/>
      <c r="L1059" s="21"/>
      <c r="M1059" s="21"/>
      <c r="N1059" s="21"/>
      <c r="O1059" s="21"/>
      <c r="P1059" s="21"/>
      <c r="Q1059" s="21"/>
      <c r="R1059" s="21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1"/>
      <c r="L1060" s="21"/>
      <c r="M1060" s="21"/>
      <c r="N1060" s="21"/>
      <c r="O1060" s="21"/>
      <c r="P1060" s="21"/>
      <c r="Q1060" s="21"/>
      <c r="R1060" s="21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1"/>
      <c r="L1061" s="21"/>
      <c r="M1061" s="21"/>
      <c r="N1061" s="21"/>
      <c r="O1061" s="21"/>
      <c r="P1061" s="21"/>
      <c r="Q1061" s="21"/>
      <c r="R1061" s="21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1"/>
      <c r="L1062" s="21"/>
      <c r="M1062" s="21"/>
      <c r="N1062" s="21"/>
      <c r="O1062" s="21"/>
      <c r="P1062" s="21"/>
      <c r="Q1062" s="21"/>
      <c r="R1062" s="21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1"/>
      <c r="L1063" s="21"/>
      <c r="M1063" s="21"/>
      <c r="N1063" s="21"/>
      <c r="O1063" s="21"/>
      <c r="P1063" s="21"/>
      <c r="Q1063" s="21"/>
      <c r="R1063" s="21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1"/>
      <c r="L1064" s="21"/>
      <c r="M1064" s="21"/>
      <c r="N1064" s="21"/>
      <c r="O1064" s="21"/>
      <c r="P1064" s="21"/>
      <c r="Q1064" s="21"/>
      <c r="R1064" s="21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1"/>
      <c r="L1065" s="21"/>
      <c r="M1065" s="21"/>
      <c r="N1065" s="21"/>
      <c r="O1065" s="21"/>
      <c r="P1065" s="21"/>
      <c r="Q1065" s="21"/>
      <c r="R1065" s="21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1"/>
      <c r="L1066" s="21"/>
      <c r="M1066" s="21"/>
      <c r="N1066" s="21"/>
      <c r="O1066" s="21"/>
      <c r="P1066" s="21"/>
      <c r="Q1066" s="21"/>
      <c r="R1066" s="21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1"/>
      <c r="L1067" s="21"/>
      <c r="M1067" s="21"/>
      <c r="N1067" s="21"/>
      <c r="O1067" s="21"/>
      <c r="P1067" s="21"/>
      <c r="Q1067" s="21"/>
      <c r="R1067" s="21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1"/>
      <c r="L1068" s="21"/>
      <c r="M1068" s="21"/>
      <c r="N1068" s="21"/>
      <c r="O1068" s="21"/>
      <c r="P1068" s="21"/>
      <c r="Q1068" s="21"/>
      <c r="R1068" s="21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1"/>
      <c r="L1069" s="21"/>
      <c r="M1069" s="21"/>
      <c r="N1069" s="21"/>
      <c r="O1069" s="21"/>
      <c r="P1069" s="21"/>
      <c r="Q1069" s="21"/>
      <c r="R1069" s="21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1"/>
      <c r="L1070" s="21"/>
      <c r="M1070" s="21"/>
      <c r="N1070" s="21"/>
      <c r="O1070" s="21"/>
      <c r="P1070" s="21"/>
      <c r="Q1070" s="21"/>
      <c r="R1070" s="21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1"/>
      <c r="L1071" s="21"/>
      <c r="M1071" s="21"/>
      <c r="N1071" s="21"/>
      <c r="O1071" s="21"/>
      <c r="P1071" s="21"/>
      <c r="Q1071" s="21"/>
      <c r="R1071" s="21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1"/>
      <c r="L1072" s="21"/>
      <c r="M1072" s="21"/>
      <c r="N1072" s="21"/>
      <c r="O1072" s="21"/>
      <c r="P1072" s="21"/>
      <c r="Q1072" s="21"/>
      <c r="R1072" s="21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1"/>
      <c r="L1073" s="21"/>
      <c r="M1073" s="21"/>
      <c r="N1073" s="21"/>
      <c r="O1073" s="21"/>
      <c r="P1073" s="21"/>
      <c r="Q1073" s="21"/>
      <c r="R1073" s="21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1"/>
      <c r="L1074" s="21"/>
      <c r="M1074" s="21"/>
      <c r="N1074" s="21"/>
      <c r="O1074" s="21"/>
      <c r="P1074" s="21"/>
      <c r="Q1074" s="21"/>
      <c r="R1074" s="21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1"/>
      <c r="L1075" s="21"/>
      <c r="M1075" s="21"/>
      <c r="N1075" s="21"/>
      <c r="O1075" s="21"/>
      <c r="P1075" s="21"/>
      <c r="Q1075" s="21"/>
      <c r="R1075" s="21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1"/>
      <c r="L1076" s="21"/>
      <c r="M1076" s="21"/>
      <c r="N1076" s="21"/>
      <c r="O1076" s="21"/>
      <c r="P1076" s="21"/>
      <c r="Q1076" s="21"/>
      <c r="R1076" s="21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1"/>
      <c r="L1077" s="21"/>
      <c r="M1077" s="21"/>
      <c r="N1077" s="21"/>
      <c r="O1077" s="21"/>
      <c r="P1077" s="21"/>
      <c r="Q1077" s="21"/>
      <c r="R1077" s="21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1"/>
      <c r="L1078" s="21"/>
      <c r="M1078" s="21"/>
      <c r="N1078" s="21"/>
      <c r="O1078" s="21"/>
      <c r="P1078" s="21"/>
      <c r="Q1078" s="21"/>
      <c r="R1078" s="21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1"/>
      <c r="L1079" s="21"/>
      <c r="M1079" s="21"/>
      <c r="N1079" s="21"/>
      <c r="O1079" s="21"/>
      <c r="P1079" s="21"/>
      <c r="Q1079" s="21"/>
      <c r="R1079" s="21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1"/>
      <c r="L1080" s="21"/>
      <c r="M1080" s="21"/>
      <c r="N1080" s="21"/>
      <c r="O1080" s="21"/>
      <c r="P1080" s="21"/>
      <c r="Q1080" s="21"/>
      <c r="R1080" s="21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1"/>
      <c r="L1081" s="21"/>
      <c r="M1081" s="21"/>
      <c r="N1081" s="21"/>
      <c r="O1081" s="21"/>
      <c r="P1081" s="21"/>
      <c r="Q1081" s="21"/>
      <c r="R1081" s="21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1"/>
      <c r="L1082" s="21"/>
      <c r="M1082" s="21"/>
      <c r="N1082" s="21"/>
      <c r="O1082" s="21"/>
      <c r="P1082" s="21"/>
      <c r="Q1082" s="21"/>
      <c r="R1082" s="21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1"/>
      <c r="L1083" s="21"/>
      <c r="M1083" s="21"/>
      <c r="N1083" s="21"/>
      <c r="O1083" s="21"/>
      <c r="P1083" s="21"/>
      <c r="Q1083" s="21"/>
      <c r="R1083" s="21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1"/>
      <c r="L1084" s="21"/>
      <c r="M1084" s="21"/>
      <c r="N1084" s="21"/>
      <c r="O1084" s="21"/>
      <c r="P1084" s="21"/>
      <c r="Q1084" s="21"/>
      <c r="R1084" s="21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1"/>
      <c r="L1085" s="21"/>
      <c r="M1085" s="21"/>
      <c r="N1085" s="21"/>
      <c r="O1085" s="21"/>
      <c r="P1085" s="21"/>
      <c r="Q1085" s="21"/>
      <c r="R1085" s="21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1"/>
      <c r="L1086" s="21"/>
      <c r="M1086" s="21"/>
      <c r="N1086" s="21"/>
      <c r="O1086" s="21"/>
      <c r="P1086" s="21"/>
      <c r="Q1086" s="21"/>
      <c r="R1086" s="21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1"/>
      <c r="L1087" s="21"/>
      <c r="M1087" s="21"/>
      <c r="N1087" s="21"/>
      <c r="O1087" s="21"/>
      <c r="P1087" s="21"/>
      <c r="Q1087" s="21"/>
      <c r="R1087" s="21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1"/>
      <c r="L1088" s="21"/>
      <c r="M1088" s="21"/>
      <c r="N1088" s="21"/>
      <c r="O1088" s="21"/>
      <c r="P1088" s="21"/>
      <c r="Q1088" s="21"/>
      <c r="R1088" s="21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1"/>
      <c r="L1089" s="21"/>
      <c r="M1089" s="21"/>
      <c r="N1089" s="21"/>
      <c r="O1089" s="21"/>
      <c r="P1089" s="21"/>
      <c r="Q1089" s="21"/>
      <c r="R1089" s="21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1"/>
      <c r="L1090" s="21"/>
      <c r="M1090" s="21"/>
      <c r="N1090" s="21"/>
      <c r="O1090" s="21"/>
      <c r="P1090" s="21"/>
      <c r="Q1090" s="21"/>
      <c r="R1090" s="21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1"/>
      <c r="L1091" s="21"/>
      <c r="M1091" s="21"/>
      <c r="N1091" s="21"/>
      <c r="O1091" s="21"/>
      <c r="P1091" s="21"/>
      <c r="Q1091" s="21"/>
      <c r="R1091" s="21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1"/>
      <c r="L1092" s="21"/>
      <c r="M1092" s="21"/>
      <c r="N1092" s="21"/>
      <c r="O1092" s="21"/>
      <c r="P1092" s="21"/>
      <c r="Q1092" s="21"/>
      <c r="R1092" s="21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1"/>
      <c r="L1093" s="21"/>
      <c r="M1093" s="21"/>
      <c r="N1093" s="21"/>
      <c r="O1093" s="21"/>
      <c r="P1093" s="21"/>
      <c r="Q1093" s="21"/>
      <c r="R1093" s="21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1"/>
      <c r="L1094" s="21"/>
      <c r="M1094" s="21"/>
      <c r="N1094" s="21"/>
      <c r="O1094" s="21"/>
      <c r="P1094" s="21"/>
      <c r="Q1094" s="21"/>
      <c r="R1094" s="21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1"/>
      <c r="L1095" s="21"/>
      <c r="M1095" s="21"/>
      <c r="N1095" s="21"/>
      <c r="O1095" s="21"/>
      <c r="P1095" s="21"/>
      <c r="Q1095" s="21"/>
      <c r="R1095" s="21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1"/>
      <c r="L1096" s="21"/>
      <c r="M1096" s="21"/>
      <c r="N1096" s="21"/>
      <c r="O1096" s="21"/>
      <c r="P1096" s="21"/>
      <c r="Q1096" s="21"/>
      <c r="R1096" s="21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1"/>
      <c r="L1097" s="21"/>
      <c r="M1097" s="21"/>
      <c r="N1097" s="21"/>
      <c r="O1097" s="21"/>
      <c r="P1097" s="21"/>
      <c r="Q1097" s="21"/>
      <c r="R1097" s="21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1"/>
      <c r="L1098" s="21"/>
      <c r="M1098" s="21"/>
      <c r="N1098" s="21"/>
      <c r="O1098" s="21"/>
      <c r="P1098" s="21"/>
      <c r="Q1098" s="21"/>
      <c r="R1098" s="21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1"/>
      <c r="L1099" s="21"/>
      <c r="M1099" s="21"/>
      <c r="N1099" s="21"/>
      <c r="O1099" s="21"/>
      <c r="P1099" s="21"/>
      <c r="Q1099" s="21"/>
      <c r="R1099" s="21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1"/>
      <c r="L1100" s="21"/>
      <c r="M1100" s="21"/>
      <c r="N1100" s="21"/>
      <c r="O1100" s="21"/>
      <c r="P1100" s="21"/>
      <c r="Q1100" s="21"/>
      <c r="R1100" s="21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1"/>
      <c r="L1101" s="21"/>
      <c r="M1101" s="21"/>
      <c r="N1101" s="21"/>
      <c r="O1101" s="21"/>
      <c r="P1101" s="21"/>
      <c r="Q1101" s="21"/>
      <c r="R1101" s="21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1"/>
      <c r="L1102" s="21"/>
      <c r="M1102" s="21"/>
      <c r="N1102" s="21"/>
      <c r="O1102" s="21"/>
      <c r="P1102" s="21"/>
      <c r="Q1102" s="21"/>
      <c r="R1102" s="21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21"/>
      <c r="L1103" s="21"/>
      <c r="M1103" s="21"/>
      <c r="N1103" s="21"/>
      <c r="O1103" s="21"/>
      <c r="P1103" s="21"/>
      <c r="Q1103" s="21"/>
      <c r="R1103" s="21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21"/>
      <c r="L1104" s="21"/>
      <c r="M1104" s="21"/>
      <c r="N1104" s="21"/>
      <c r="O1104" s="21"/>
      <c r="P1104" s="21"/>
      <c r="Q1104" s="21"/>
      <c r="R1104" s="21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21"/>
      <c r="L1105" s="21"/>
      <c r="M1105" s="21"/>
      <c r="N1105" s="21"/>
      <c r="O1105" s="21"/>
      <c r="P1105" s="21"/>
      <c r="Q1105" s="21"/>
      <c r="R1105" s="21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21"/>
      <c r="L1106" s="21"/>
      <c r="M1106" s="21"/>
      <c r="N1106" s="21"/>
      <c r="O1106" s="21"/>
      <c r="P1106" s="21"/>
      <c r="Q1106" s="21"/>
      <c r="R1106" s="21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21"/>
      <c r="L1107" s="21"/>
      <c r="M1107" s="21"/>
      <c r="N1107" s="21"/>
      <c r="O1107" s="21"/>
      <c r="P1107" s="21"/>
      <c r="Q1107" s="21"/>
      <c r="R1107" s="21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21"/>
      <c r="L1108" s="21"/>
      <c r="M1108" s="21"/>
      <c r="N1108" s="21"/>
      <c r="O1108" s="21"/>
      <c r="P1108" s="21"/>
      <c r="Q1108" s="21"/>
      <c r="R1108" s="21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21"/>
      <c r="L1109" s="21"/>
      <c r="M1109" s="21"/>
      <c r="N1109" s="21"/>
      <c r="O1109" s="21"/>
      <c r="P1109" s="21"/>
      <c r="Q1109" s="21"/>
      <c r="R1109" s="21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21"/>
      <c r="L1110" s="21"/>
      <c r="M1110" s="21"/>
      <c r="N1110" s="21"/>
      <c r="O1110" s="21"/>
      <c r="P1110" s="21"/>
      <c r="Q1110" s="21"/>
      <c r="R1110" s="21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21"/>
      <c r="L1111" s="21"/>
      <c r="M1111" s="21"/>
      <c r="N1111" s="21"/>
      <c r="O1111" s="21"/>
      <c r="P1111" s="21"/>
      <c r="Q1111" s="21"/>
      <c r="R1111" s="21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21"/>
      <c r="L1112" s="21"/>
      <c r="M1112" s="21"/>
      <c r="N1112" s="21"/>
      <c r="O1112" s="21"/>
      <c r="P1112" s="21"/>
      <c r="Q1112" s="21"/>
      <c r="R1112" s="21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21"/>
      <c r="L1113" s="21"/>
      <c r="M1113" s="21"/>
      <c r="N1113" s="21"/>
      <c r="O1113" s="21"/>
      <c r="P1113" s="21"/>
      <c r="Q1113" s="21"/>
      <c r="R1113" s="21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21"/>
      <c r="L1114" s="21"/>
      <c r="M1114" s="21"/>
      <c r="N1114" s="21"/>
      <c r="O1114" s="21"/>
      <c r="P1114" s="21"/>
      <c r="Q1114" s="21"/>
      <c r="R1114" s="21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21"/>
      <c r="L1115" s="21"/>
      <c r="M1115" s="21"/>
      <c r="N1115" s="21"/>
      <c r="O1115" s="21"/>
      <c r="P1115" s="21"/>
      <c r="Q1115" s="21"/>
      <c r="R1115" s="21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21"/>
      <c r="L1116" s="21"/>
      <c r="M1116" s="21"/>
      <c r="N1116" s="21"/>
      <c r="O1116" s="21"/>
      <c r="P1116" s="21"/>
      <c r="Q1116" s="21"/>
      <c r="R1116" s="21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21"/>
      <c r="L1117" s="21"/>
      <c r="M1117" s="21"/>
      <c r="N1117" s="21"/>
      <c r="O1117" s="21"/>
      <c r="P1117" s="21"/>
      <c r="Q1117" s="21"/>
      <c r="R1117" s="21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21"/>
      <c r="L1118" s="21"/>
      <c r="M1118" s="21"/>
      <c r="N1118" s="21"/>
      <c r="O1118" s="21"/>
      <c r="P1118" s="21"/>
      <c r="Q1118" s="21"/>
      <c r="R1118" s="21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21"/>
      <c r="L1119" s="21"/>
      <c r="M1119" s="21"/>
      <c r="N1119" s="21"/>
      <c r="O1119" s="21"/>
      <c r="P1119" s="21"/>
      <c r="Q1119" s="21"/>
      <c r="R1119" s="21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21"/>
      <c r="L1120" s="21"/>
      <c r="M1120" s="21"/>
      <c r="N1120" s="21"/>
      <c r="O1120" s="21"/>
      <c r="P1120" s="21"/>
      <c r="Q1120" s="21"/>
      <c r="R1120" s="21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21"/>
      <c r="L1121" s="21"/>
      <c r="M1121" s="21"/>
      <c r="N1121" s="21"/>
      <c r="O1121" s="21"/>
      <c r="P1121" s="21"/>
      <c r="Q1121" s="21"/>
      <c r="R1121" s="21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21"/>
      <c r="L1122" s="21"/>
      <c r="M1122" s="21"/>
      <c r="N1122" s="21"/>
      <c r="O1122" s="21"/>
      <c r="P1122" s="21"/>
      <c r="Q1122" s="21"/>
      <c r="R1122" s="21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21"/>
      <c r="L1123" s="21"/>
      <c r="M1123" s="21"/>
      <c r="N1123" s="21"/>
      <c r="O1123" s="21"/>
      <c r="P1123" s="21"/>
      <c r="Q1123" s="21"/>
      <c r="R1123" s="21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21"/>
      <c r="L1124" s="21"/>
      <c r="M1124" s="21"/>
      <c r="N1124" s="21"/>
      <c r="O1124" s="21"/>
      <c r="P1124" s="21"/>
      <c r="Q1124" s="21"/>
      <c r="R1124" s="21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21"/>
      <c r="L1125" s="21"/>
      <c r="M1125" s="21"/>
      <c r="N1125" s="21"/>
      <c r="O1125" s="21"/>
      <c r="P1125" s="21"/>
      <c r="Q1125" s="21"/>
      <c r="R1125" s="21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21"/>
      <c r="L1126" s="21"/>
      <c r="M1126" s="21"/>
      <c r="N1126" s="21"/>
      <c r="O1126" s="21"/>
      <c r="P1126" s="21"/>
      <c r="Q1126" s="21"/>
      <c r="R1126" s="21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21"/>
      <c r="L1127" s="21"/>
      <c r="M1127" s="21"/>
      <c r="N1127" s="21"/>
      <c r="O1127" s="21"/>
      <c r="P1127" s="21"/>
      <c r="Q1127" s="21"/>
      <c r="R1127" s="21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21"/>
      <c r="L1128" s="21"/>
      <c r="M1128" s="21"/>
      <c r="N1128" s="21"/>
      <c r="O1128" s="21"/>
      <c r="P1128" s="21"/>
      <c r="Q1128" s="21"/>
      <c r="R1128" s="21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21"/>
      <c r="L1129" s="21"/>
      <c r="M1129" s="21"/>
      <c r="N1129" s="21"/>
      <c r="O1129" s="21"/>
      <c r="P1129" s="21"/>
      <c r="Q1129" s="21"/>
      <c r="R1129" s="21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21"/>
      <c r="L1130" s="21"/>
      <c r="M1130" s="21"/>
      <c r="N1130" s="21"/>
      <c r="O1130" s="21"/>
      <c r="P1130" s="21"/>
      <c r="Q1130" s="21"/>
      <c r="R1130" s="21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21"/>
      <c r="L1131" s="21"/>
      <c r="M1131" s="21"/>
      <c r="N1131" s="21"/>
      <c r="O1131" s="21"/>
      <c r="P1131" s="21"/>
      <c r="Q1131" s="21"/>
      <c r="R1131" s="21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21"/>
      <c r="L1132" s="21"/>
      <c r="M1132" s="21"/>
      <c r="N1132" s="21"/>
      <c r="O1132" s="21"/>
      <c r="P1132" s="21"/>
      <c r="Q1132" s="21"/>
      <c r="R1132" s="21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21"/>
      <c r="L1133" s="21"/>
      <c r="M1133" s="21"/>
      <c r="N1133" s="21"/>
      <c r="O1133" s="21"/>
      <c r="P1133" s="21"/>
      <c r="Q1133" s="21"/>
      <c r="R1133" s="21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21"/>
      <c r="L1134" s="21"/>
      <c r="M1134" s="21"/>
      <c r="N1134" s="21"/>
      <c r="O1134" s="21"/>
      <c r="P1134" s="21"/>
      <c r="Q1134" s="21"/>
      <c r="R1134" s="21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21"/>
      <c r="L1135" s="21"/>
      <c r="M1135" s="21"/>
      <c r="N1135" s="21"/>
      <c r="O1135" s="21"/>
      <c r="P1135" s="21"/>
      <c r="Q1135" s="21"/>
      <c r="R1135" s="21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21"/>
      <c r="L1136" s="21"/>
      <c r="M1136" s="21"/>
      <c r="N1136" s="21"/>
      <c r="O1136" s="21"/>
      <c r="P1136" s="21"/>
      <c r="Q1136" s="21"/>
      <c r="R1136" s="21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21"/>
      <c r="L1137" s="21"/>
      <c r="M1137" s="21"/>
      <c r="N1137" s="21"/>
      <c r="O1137" s="21"/>
      <c r="P1137" s="21"/>
      <c r="Q1137" s="21"/>
      <c r="R1137" s="21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21"/>
      <c r="L1138" s="21"/>
      <c r="M1138" s="21"/>
      <c r="N1138" s="21"/>
      <c r="O1138" s="21"/>
      <c r="P1138" s="21"/>
      <c r="Q1138" s="21"/>
      <c r="R1138" s="21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21"/>
      <c r="L1139" s="21"/>
      <c r="M1139" s="21"/>
      <c r="N1139" s="21"/>
      <c r="O1139" s="21"/>
      <c r="P1139" s="21"/>
      <c r="Q1139" s="21"/>
      <c r="R1139" s="21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21"/>
      <c r="L1140" s="21"/>
      <c r="M1140" s="21"/>
      <c r="N1140" s="21"/>
      <c r="O1140" s="21"/>
      <c r="P1140" s="21"/>
      <c r="Q1140" s="21"/>
      <c r="R1140" s="21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21"/>
      <c r="L1141" s="21"/>
      <c r="M1141" s="21"/>
      <c r="N1141" s="21"/>
      <c r="O1141" s="21"/>
      <c r="P1141" s="21"/>
      <c r="Q1141" s="21"/>
      <c r="R1141" s="21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21"/>
      <c r="L1142" s="21"/>
      <c r="M1142" s="21"/>
      <c r="N1142" s="21"/>
      <c r="O1142" s="21"/>
      <c r="P1142" s="21"/>
      <c r="Q1142" s="21"/>
      <c r="R1142" s="21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21"/>
      <c r="L1143" s="21"/>
      <c r="M1143" s="21"/>
      <c r="N1143" s="21"/>
      <c r="O1143" s="21"/>
      <c r="P1143" s="21"/>
      <c r="Q1143" s="21"/>
      <c r="R1143" s="21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21"/>
      <c r="L1144" s="21"/>
      <c r="M1144" s="21"/>
      <c r="N1144" s="21"/>
      <c r="O1144" s="21"/>
      <c r="P1144" s="21"/>
      <c r="Q1144" s="21"/>
      <c r="R1144" s="21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21"/>
      <c r="L1145" s="21"/>
      <c r="M1145" s="21"/>
      <c r="N1145" s="21"/>
      <c r="O1145" s="21"/>
      <c r="P1145" s="21"/>
      <c r="Q1145" s="21"/>
      <c r="R1145" s="21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21"/>
      <c r="L1146" s="21"/>
      <c r="M1146" s="21"/>
      <c r="N1146" s="21"/>
      <c r="O1146" s="21"/>
      <c r="P1146" s="21"/>
      <c r="Q1146" s="21"/>
      <c r="R1146" s="21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21"/>
      <c r="L1147" s="21"/>
      <c r="M1147" s="21"/>
      <c r="N1147" s="21"/>
      <c r="O1147" s="21"/>
      <c r="P1147" s="21"/>
      <c r="Q1147" s="21"/>
      <c r="R1147" s="21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21"/>
      <c r="L1148" s="21"/>
      <c r="M1148" s="21"/>
      <c r="N1148" s="21"/>
      <c r="O1148" s="21"/>
      <c r="P1148" s="21"/>
      <c r="Q1148" s="21"/>
      <c r="R1148" s="21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21"/>
      <c r="L1149" s="21"/>
      <c r="M1149" s="21"/>
      <c r="N1149" s="21"/>
      <c r="O1149" s="21"/>
      <c r="P1149" s="21"/>
      <c r="Q1149" s="21"/>
      <c r="R1149" s="21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21"/>
      <c r="L1150" s="21"/>
      <c r="M1150" s="21"/>
      <c r="N1150" s="21"/>
      <c r="O1150" s="21"/>
      <c r="P1150" s="21"/>
      <c r="Q1150" s="21"/>
      <c r="R1150" s="21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21"/>
      <c r="L1151" s="21"/>
      <c r="M1151" s="21"/>
      <c r="N1151" s="21"/>
      <c r="O1151" s="21"/>
      <c r="P1151" s="21"/>
      <c r="Q1151" s="21"/>
      <c r="R1151" s="21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21"/>
      <c r="L1152" s="21"/>
      <c r="M1152" s="21"/>
      <c r="N1152" s="21"/>
      <c r="O1152" s="21"/>
      <c r="P1152" s="21"/>
      <c r="Q1152" s="21"/>
      <c r="R1152" s="21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21"/>
      <c r="L1153" s="21"/>
      <c r="M1153" s="21"/>
      <c r="N1153" s="21"/>
      <c r="O1153" s="21"/>
      <c r="P1153" s="21"/>
      <c r="Q1153" s="21"/>
      <c r="R1153" s="21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21"/>
      <c r="L1154" s="21"/>
      <c r="M1154" s="21"/>
      <c r="N1154" s="21"/>
      <c r="O1154" s="21"/>
      <c r="P1154" s="21"/>
      <c r="Q1154" s="21"/>
      <c r="R1154" s="21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21"/>
      <c r="L1155" s="21"/>
      <c r="M1155" s="21"/>
      <c r="N1155" s="21"/>
      <c r="O1155" s="21"/>
      <c r="P1155" s="21"/>
      <c r="Q1155" s="21"/>
      <c r="R1155" s="21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21"/>
      <c r="L1156" s="21"/>
      <c r="M1156" s="21"/>
      <c r="N1156" s="21"/>
      <c r="O1156" s="21"/>
      <c r="P1156" s="21"/>
      <c r="Q1156" s="21"/>
      <c r="R1156" s="21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21"/>
      <c r="L1157" s="21"/>
      <c r="M1157" s="21"/>
      <c r="N1157" s="21"/>
      <c r="O1157" s="21"/>
      <c r="P1157" s="21"/>
      <c r="Q1157" s="21"/>
      <c r="R1157" s="21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21"/>
      <c r="L1158" s="21"/>
      <c r="M1158" s="21"/>
      <c r="N1158" s="21"/>
      <c r="O1158" s="21"/>
      <c r="P1158" s="21"/>
      <c r="Q1158" s="21"/>
      <c r="R1158" s="21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21"/>
      <c r="L1159" s="21"/>
      <c r="M1159" s="21"/>
      <c r="N1159" s="21"/>
      <c r="O1159" s="21"/>
      <c r="P1159" s="21"/>
      <c r="Q1159" s="21"/>
      <c r="R1159" s="21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21"/>
      <c r="L1160" s="21"/>
      <c r="M1160" s="21"/>
      <c r="N1160" s="21"/>
      <c r="O1160" s="21"/>
      <c r="P1160" s="21"/>
      <c r="Q1160" s="21"/>
      <c r="R1160" s="21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21"/>
      <c r="L1161" s="21"/>
      <c r="M1161" s="21"/>
      <c r="N1161" s="21"/>
      <c r="O1161" s="21"/>
      <c r="P1161" s="21"/>
      <c r="Q1161" s="21"/>
      <c r="R1161" s="21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21"/>
      <c r="L1162" s="21"/>
      <c r="M1162" s="21"/>
      <c r="N1162" s="21"/>
      <c r="O1162" s="21"/>
      <c r="P1162" s="21"/>
      <c r="Q1162" s="21"/>
      <c r="R1162" s="21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21"/>
      <c r="L1163" s="21"/>
      <c r="M1163" s="21"/>
      <c r="N1163" s="21"/>
      <c r="O1163" s="21"/>
      <c r="P1163" s="21"/>
      <c r="Q1163" s="21"/>
      <c r="R1163" s="21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21"/>
      <c r="L1164" s="21"/>
      <c r="M1164" s="21"/>
      <c r="N1164" s="21"/>
      <c r="O1164" s="21"/>
      <c r="P1164" s="21"/>
      <c r="Q1164" s="21"/>
      <c r="R1164" s="21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21"/>
      <c r="L1165" s="21"/>
      <c r="M1165" s="21"/>
      <c r="N1165" s="21"/>
      <c r="O1165" s="21"/>
      <c r="P1165" s="21"/>
      <c r="Q1165" s="21"/>
      <c r="R1165" s="21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21"/>
      <c r="L1166" s="21"/>
      <c r="M1166" s="21"/>
      <c r="N1166" s="21"/>
      <c r="O1166" s="21"/>
      <c r="P1166" s="21"/>
      <c r="Q1166" s="21"/>
      <c r="R1166" s="21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21"/>
      <c r="L1167" s="21"/>
      <c r="M1167" s="21"/>
      <c r="N1167" s="21"/>
      <c r="O1167" s="21"/>
      <c r="P1167" s="21"/>
      <c r="Q1167" s="21"/>
      <c r="R1167" s="21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21"/>
      <c r="L1168" s="21"/>
      <c r="M1168" s="21"/>
      <c r="N1168" s="21"/>
      <c r="O1168" s="21"/>
      <c r="P1168" s="21"/>
      <c r="Q1168" s="21"/>
      <c r="R1168" s="21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21"/>
      <c r="L1169" s="21"/>
      <c r="M1169" s="21"/>
      <c r="N1169" s="21"/>
      <c r="O1169" s="21"/>
      <c r="P1169" s="21"/>
      <c r="Q1169" s="21"/>
      <c r="R1169" s="21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21"/>
      <c r="L1170" s="21"/>
      <c r="M1170" s="21"/>
      <c r="N1170" s="21"/>
      <c r="O1170" s="21"/>
      <c r="P1170" s="21"/>
      <c r="Q1170" s="21"/>
      <c r="R1170" s="21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21"/>
      <c r="L1171" s="21"/>
      <c r="M1171" s="21"/>
      <c r="N1171" s="21"/>
      <c r="O1171" s="21"/>
      <c r="P1171" s="21"/>
      <c r="Q1171" s="21"/>
      <c r="R1171" s="21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21"/>
      <c r="L1172" s="21"/>
      <c r="M1172" s="21"/>
      <c r="N1172" s="21"/>
      <c r="O1172" s="21"/>
      <c r="P1172" s="21"/>
      <c r="Q1172" s="21"/>
      <c r="R1172" s="21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21"/>
      <c r="L1173" s="21"/>
      <c r="M1173" s="21"/>
      <c r="N1173" s="21"/>
      <c r="O1173" s="21"/>
      <c r="P1173" s="21"/>
      <c r="Q1173" s="21"/>
      <c r="R1173" s="21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21"/>
      <c r="L1174" s="21"/>
      <c r="M1174" s="21"/>
      <c r="N1174" s="21"/>
      <c r="O1174" s="21"/>
      <c r="P1174" s="21"/>
      <c r="Q1174" s="21"/>
      <c r="R1174" s="21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21"/>
      <c r="L1175" s="21"/>
      <c r="M1175" s="21"/>
      <c r="N1175" s="21"/>
      <c r="O1175" s="21"/>
      <c r="P1175" s="21"/>
      <c r="Q1175" s="21"/>
      <c r="R1175" s="21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21"/>
      <c r="L1176" s="21"/>
      <c r="M1176" s="21"/>
      <c r="N1176" s="21"/>
      <c r="O1176" s="21"/>
      <c r="P1176" s="21"/>
      <c r="Q1176" s="21"/>
      <c r="R1176" s="21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21"/>
      <c r="L1177" s="21"/>
      <c r="M1177" s="21"/>
      <c r="N1177" s="21"/>
      <c r="O1177" s="21"/>
      <c r="P1177" s="21"/>
      <c r="Q1177" s="21"/>
      <c r="R1177" s="21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21"/>
      <c r="L1178" s="21"/>
      <c r="M1178" s="21"/>
      <c r="N1178" s="21"/>
      <c r="O1178" s="21"/>
      <c r="P1178" s="21"/>
      <c r="Q1178" s="21"/>
      <c r="R1178" s="21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21"/>
      <c r="L1179" s="21"/>
      <c r="M1179" s="21"/>
      <c r="N1179" s="21"/>
      <c r="O1179" s="21"/>
      <c r="P1179" s="21"/>
      <c r="Q1179" s="21"/>
      <c r="R1179" s="21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21"/>
      <c r="L1180" s="21"/>
      <c r="M1180" s="21"/>
      <c r="N1180" s="21"/>
      <c r="O1180" s="21"/>
      <c r="P1180" s="21"/>
      <c r="Q1180" s="21"/>
      <c r="R1180" s="21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21"/>
      <c r="L1181" s="21"/>
      <c r="M1181" s="21"/>
      <c r="N1181" s="21"/>
      <c r="O1181" s="21"/>
      <c r="P1181" s="21"/>
      <c r="Q1181" s="21"/>
      <c r="R1181" s="21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21"/>
      <c r="L1182" s="21"/>
      <c r="M1182" s="21"/>
      <c r="N1182" s="21"/>
      <c r="O1182" s="21"/>
      <c r="P1182" s="21"/>
      <c r="Q1182" s="21"/>
      <c r="R1182" s="21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21"/>
      <c r="L1183" s="21"/>
      <c r="M1183" s="21"/>
      <c r="N1183" s="21"/>
      <c r="O1183" s="21"/>
      <c r="P1183" s="21"/>
      <c r="Q1183" s="21"/>
      <c r="R1183" s="21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21"/>
      <c r="L1184" s="21"/>
      <c r="M1184" s="21"/>
      <c r="N1184" s="21"/>
      <c r="O1184" s="21"/>
      <c r="P1184" s="21"/>
      <c r="Q1184" s="21"/>
      <c r="R1184" s="21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21"/>
      <c r="L1185" s="21"/>
      <c r="M1185" s="21"/>
      <c r="N1185" s="21"/>
      <c r="O1185" s="21"/>
      <c r="P1185" s="21"/>
      <c r="Q1185" s="21"/>
      <c r="R1185" s="21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21"/>
      <c r="L1186" s="21"/>
      <c r="M1186" s="21"/>
      <c r="N1186" s="21"/>
      <c r="O1186" s="21"/>
      <c r="P1186" s="21"/>
      <c r="Q1186" s="21"/>
      <c r="R1186" s="21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21"/>
      <c r="L1187" s="21"/>
      <c r="M1187" s="21"/>
      <c r="N1187" s="21"/>
      <c r="O1187" s="21"/>
      <c r="P1187" s="21"/>
      <c r="Q1187" s="21"/>
      <c r="R1187" s="21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21"/>
      <c r="L1188" s="21"/>
      <c r="M1188" s="21"/>
      <c r="N1188" s="21"/>
      <c r="O1188" s="21"/>
      <c r="P1188" s="21"/>
      <c r="Q1188" s="21"/>
      <c r="R1188" s="21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21"/>
      <c r="L1189" s="21"/>
      <c r="M1189" s="21"/>
      <c r="N1189" s="21"/>
      <c r="O1189" s="21"/>
      <c r="P1189" s="21"/>
      <c r="Q1189" s="21"/>
      <c r="R1189" s="21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21"/>
      <c r="L1190" s="21"/>
      <c r="M1190" s="21"/>
      <c r="N1190" s="21"/>
      <c r="O1190" s="21"/>
      <c r="P1190" s="21"/>
      <c r="Q1190" s="21"/>
      <c r="R1190" s="21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21"/>
      <c r="L1191" s="21"/>
      <c r="M1191" s="21"/>
      <c r="N1191" s="21"/>
      <c r="O1191" s="21"/>
      <c r="P1191" s="21"/>
      <c r="Q1191" s="21"/>
      <c r="R1191" s="21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21"/>
      <c r="L1192" s="21"/>
      <c r="M1192" s="21"/>
      <c r="N1192" s="21"/>
      <c r="O1192" s="21"/>
      <c r="P1192" s="21"/>
      <c r="Q1192" s="21"/>
      <c r="R1192" s="21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21"/>
      <c r="L1193" s="21"/>
      <c r="M1193" s="21"/>
      <c r="N1193" s="21"/>
      <c r="O1193" s="21"/>
      <c r="P1193" s="21"/>
      <c r="Q1193" s="21"/>
      <c r="R1193" s="21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21"/>
      <c r="L1194" s="21"/>
      <c r="M1194" s="21"/>
      <c r="N1194" s="21"/>
      <c r="O1194" s="21"/>
      <c r="P1194" s="21"/>
      <c r="Q1194" s="21"/>
      <c r="R1194" s="21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21"/>
      <c r="L1195" s="21"/>
      <c r="M1195" s="21"/>
      <c r="N1195" s="21"/>
      <c r="O1195" s="21"/>
      <c r="P1195" s="21"/>
      <c r="Q1195" s="21"/>
      <c r="R1195" s="21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21"/>
      <c r="L1196" s="21"/>
      <c r="M1196" s="21"/>
      <c r="N1196" s="21"/>
      <c r="O1196" s="21"/>
      <c r="P1196" s="21"/>
      <c r="Q1196" s="21"/>
      <c r="R1196" s="21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21"/>
      <c r="L1197" s="21"/>
      <c r="M1197" s="21"/>
      <c r="N1197" s="21"/>
      <c r="O1197" s="21"/>
      <c r="P1197" s="21"/>
      <c r="Q1197" s="21"/>
      <c r="R1197" s="21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21"/>
      <c r="L1198" s="21"/>
      <c r="M1198" s="21"/>
      <c r="N1198" s="21"/>
      <c r="O1198" s="21"/>
      <c r="P1198" s="21"/>
      <c r="Q1198" s="21"/>
      <c r="R1198" s="21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21"/>
      <c r="L1199" s="21"/>
      <c r="M1199" s="21"/>
      <c r="N1199" s="21"/>
      <c r="O1199" s="21"/>
      <c r="P1199" s="21"/>
      <c r="Q1199" s="21"/>
      <c r="R1199" s="21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21"/>
      <c r="L1200" s="21"/>
      <c r="M1200" s="21"/>
      <c r="N1200" s="21"/>
      <c r="O1200" s="21"/>
      <c r="P1200" s="21"/>
      <c r="Q1200" s="21"/>
      <c r="R1200" s="21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21"/>
      <c r="L1201" s="21"/>
      <c r="M1201" s="21"/>
      <c r="N1201" s="21"/>
      <c r="O1201" s="21"/>
      <c r="P1201" s="21"/>
      <c r="Q1201" s="21"/>
      <c r="R1201" s="21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21"/>
      <c r="L1202" s="21"/>
      <c r="M1202" s="21"/>
      <c r="N1202" s="21"/>
      <c r="O1202" s="21"/>
      <c r="P1202" s="21"/>
      <c r="Q1202" s="21"/>
      <c r="R1202" s="21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21"/>
      <c r="L1203" s="21"/>
      <c r="M1203" s="21"/>
      <c r="N1203" s="21"/>
      <c r="O1203" s="21"/>
      <c r="P1203" s="21"/>
      <c r="Q1203" s="21"/>
      <c r="R1203" s="21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21"/>
      <c r="L1204" s="21"/>
      <c r="M1204" s="21"/>
      <c r="N1204" s="21"/>
      <c r="O1204" s="21"/>
      <c r="P1204" s="21"/>
      <c r="Q1204" s="21"/>
      <c r="R1204" s="21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21"/>
      <c r="L1205" s="21"/>
      <c r="M1205" s="21"/>
      <c r="N1205" s="21"/>
      <c r="O1205" s="21"/>
      <c r="P1205" s="21"/>
      <c r="Q1205" s="21"/>
      <c r="R1205" s="21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21"/>
      <c r="L1206" s="21"/>
      <c r="M1206" s="21"/>
      <c r="N1206" s="21"/>
      <c r="O1206" s="21"/>
      <c r="P1206" s="21"/>
      <c r="Q1206" s="21"/>
      <c r="R1206" s="21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21"/>
      <c r="L1207" s="21"/>
      <c r="M1207" s="21"/>
      <c r="N1207" s="21"/>
      <c r="O1207" s="21"/>
      <c r="P1207" s="21"/>
      <c r="Q1207" s="21"/>
      <c r="R1207" s="21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21"/>
      <c r="L1208" s="21"/>
      <c r="M1208" s="21"/>
      <c r="N1208" s="21"/>
      <c r="O1208" s="21"/>
      <c r="P1208" s="21"/>
      <c r="Q1208" s="21"/>
      <c r="R1208" s="21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21"/>
      <c r="L1209" s="21"/>
      <c r="M1209" s="21"/>
      <c r="N1209" s="21"/>
      <c r="O1209" s="21"/>
      <c r="P1209" s="21"/>
      <c r="Q1209" s="21"/>
      <c r="R1209" s="21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21"/>
      <c r="L1210" s="21"/>
      <c r="M1210" s="21"/>
      <c r="N1210" s="21"/>
      <c r="O1210" s="21"/>
      <c r="P1210" s="21"/>
      <c r="Q1210" s="21"/>
      <c r="R1210" s="21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21"/>
      <c r="L1211" s="21"/>
      <c r="M1211" s="21"/>
      <c r="N1211" s="21"/>
      <c r="O1211" s="21"/>
      <c r="P1211" s="21"/>
      <c r="Q1211" s="21"/>
      <c r="R1211" s="21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21"/>
      <c r="L1212" s="21"/>
      <c r="M1212" s="21"/>
      <c r="N1212" s="21"/>
      <c r="O1212" s="21"/>
      <c r="P1212" s="21"/>
      <c r="Q1212" s="21"/>
      <c r="R1212" s="21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21"/>
      <c r="L1213" s="21"/>
      <c r="M1213" s="21"/>
      <c r="N1213" s="21"/>
      <c r="O1213" s="21"/>
      <c r="P1213" s="21"/>
      <c r="Q1213" s="21"/>
      <c r="R1213" s="21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21"/>
      <c r="L1214" s="21"/>
      <c r="M1214" s="21"/>
      <c r="N1214" s="21"/>
      <c r="O1214" s="21"/>
      <c r="P1214" s="21"/>
      <c r="Q1214" s="21"/>
      <c r="R1214" s="21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21"/>
      <c r="L1215" s="21"/>
      <c r="M1215" s="21"/>
      <c r="N1215" s="21"/>
      <c r="O1215" s="21"/>
      <c r="P1215" s="21"/>
      <c r="Q1215" s="21"/>
      <c r="R1215" s="21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21"/>
      <c r="L1216" s="21"/>
      <c r="M1216" s="21"/>
      <c r="N1216" s="21"/>
      <c r="O1216" s="21"/>
      <c r="P1216" s="21"/>
      <c r="Q1216" s="21"/>
      <c r="R1216" s="21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21"/>
      <c r="L1217" s="21"/>
      <c r="M1217" s="21"/>
      <c r="N1217" s="21"/>
      <c r="O1217" s="21"/>
      <c r="P1217" s="21"/>
      <c r="Q1217" s="21"/>
      <c r="R1217" s="21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21"/>
      <c r="L1218" s="21"/>
      <c r="M1218" s="21"/>
      <c r="N1218" s="21"/>
      <c r="O1218" s="21"/>
      <c r="P1218" s="21"/>
      <c r="Q1218" s="21"/>
      <c r="R1218" s="21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21"/>
      <c r="L1219" s="21"/>
      <c r="M1219" s="21"/>
      <c r="N1219" s="21"/>
      <c r="O1219" s="21"/>
      <c r="P1219" s="21"/>
      <c r="Q1219" s="21"/>
      <c r="R1219" s="21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21"/>
      <c r="L1220" s="21"/>
      <c r="M1220" s="21"/>
      <c r="N1220" s="21"/>
      <c r="O1220" s="21"/>
      <c r="P1220" s="21"/>
      <c r="Q1220" s="21"/>
      <c r="R1220" s="21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21"/>
      <c r="L1221" s="21"/>
      <c r="M1221" s="21"/>
      <c r="N1221" s="21"/>
      <c r="O1221" s="21"/>
      <c r="P1221" s="21"/>
      <c r="Q1221" s="21"/>
      <c r="R1221" s="21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21"/>
      <c r="L1222" s="21"/>
      <c r="M1222" s="21"/>
      <c r="N1222" s="21"/>
      <c r="O1222" s="21"/>
      <c r="P1222" s="21"/>
      <c r="Q1222" s="21"/>
      <c r="R1222" s="21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21"/>
      <c r="L1223" s="21"/>
      <c r="M1223" s="21"/>
      <c r="N1223" s="21"/>
      <c r="O1223" s="21"/>
      <c r="P1223" s="21"/>
      <c r="Q1223" s="21"/>
      <c r="R1223" s="21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21"/>
      <c r="L1224" s="21"/>
      <c r="M1224" s="21"/>
      <c r="N1224" s="21"/>
      <c r="O1224" s="21"/>
      <c r="P1224" s="21"/>
      <c r="Q1224" s="21"/>
      <c r="R1224" s="21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21"/>
      <c r="L1225" s="21"/>
      <c r="M1225" s="21"/>
      <c r="N1225" s="21"/>
      <c r="O1225" s="21"/>
      <c r="P1225" s="21"/>
      <c r="Q1225" s="21"/>
      <c r="R1225" s="21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21"/>
      <c r="L1226" s="21"/>
      <c r="M1226" s="21"/>
      <c r="N1226" s="21"/>
      <c r="O1226" s="21"/>
      <c r="P1226" s="21"/>
      <c r="Q1226" s="21"/>
      <c r="R1226" s="21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21"/>
      <c r="L1227" s="21"/>
      <c r="M1227" s="21"/>
      <c r="N1227" s="21"/>
      <c r="O1227" s="21"/>
      <c r="P1227" s="21"/>
      <c r="Q1227" s="21"/>
      <c r="R1227" s="21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21"/>
      <c r="L1228" s="21"/>
      <c r="M1228" s="21"/>
      <c r="N1228" s="21"/>
      <c r="O1228" s="21"/>
      <c r="P1228" s="21"/>
      <c r="Q1228" s="21"/>
      <c r="R1228" s="21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21"/>
      <c r="L1229" s="21"/>
      <c r="M1229" s="21"/>
      <c r="N1229" s="21"/>
      <c r="O1229" s="21"/>
      <c r="P1229" s="21"/>
      <c r="Q1229" s="21"/>
      <c r="R1229" s="21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21"/>
      <c r="L1230" s="21"/>
      <c r="M1230" s="21"/>
      <c r="N1230" s="21"/>
      <c r="O1230" s="21"/>
      <c r="P1230" s="21"/>
      <c r="Q1230" s="21"/>
      <c r="R1230" s="21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21"/>
      <c r="L1231" s="21"/>
      <c r="M1231" s="21"/>
      <c r="N1231" s="21"/>
      <c r="O1231" s="21"/>
      <c r="P1231" s="21"/>
      <c r="Q1231" s="21"/>
      <c r="R1231" s="21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21"/>
      <c r="L1232" s="21"/>
      <c r="M1232" s="21"/>
      <c r="N1232" s="21"/>
      <c r="O1232" s="21"/>
      <c r="P1232" s="21"/>
      <c r="Q1232" s="21"/>
      <c r="R1232" s="21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21"/>
      <c r="L1233" s="21"/>
      <c r="M1233" s="21"/>
      <c r="N1233" s="21"/>
      <c r="O1233" s="21"/>
      <c r="P1233" s="21"/>
      <c r="Q1233" s="21"/>
      <c r="R1233" s="21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21"/>
      <c r="L1234" s="21"/>
      <c r="M1234" s="21"/>
      <c r="N1234" s="21"/>
      <c r="O1234" s="21"/>
      <c r="P1234" s="21"/>
      <c r="Q1234" s="21"/>
      <c r="R1234" s="21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21"/>
      <c r="L1235" s="21"/>
      <c r="M1235" s="21"/>
      <c r="N1235" s="21"/>
      <c r="O1235" s="21"/>
      <c r="P1235" s="21"/>
      <c r="Q1235" s="21"/>
      <c r="R1235" s="21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21"/>
      <c r="L1236" s="21"/>
      <c r="M1236" s="21"/>
      <c r="N1236" s="21"/>
      <c r="O1236" s="21"/>
      <c r="P1236" s="21"/>
      <c r="Q1236" s="21"/>
      <c r="R1236" s="21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21"/>
      <c r="L1237" s="21"/>
      <c r="M1237" s="21"/>
      <c r="N1237" s="21"/>
      <c r="O1237" s="21"/>
      <c r="P1237" s="21"/>
      <c r="Q1237" s="21"/>
      <c r="R1237" s="21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21"/>
      <c r="L1238" s="21"/>
      <c r="M1238" s="21"/>
      <c r="N1238" s="21"/>
      <c r="O1238" s="21"/>
      <c r="P1238" s="21"/>
      <c r="Q1238" s="21"/>
      <c r="R1238" s="21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21"/>
      <c r="L1239" s="21"/>
      <c r="M1239" s="21"/>
      <c r="N1239" s="21"/>
      <c r="O1239" s="21"/>
      <c r="P1239" s="21"/>
      <c r="Q1239" s="21"/>
      <c r="R1239" s="21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21"/>
      <c r="L1240" s="21"/>
      <c r="M1240" s="21"/>
      <c r="N1240" s="21"/>
      <c r="O1240" s="21"/>
      <c r="P1240" s="21"/>
      <c r="Q1240" s="21"/>
      <c r="R1240" s="21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21"/>
      <c r="L1241" s="21"/>
      <c r="M1241" s="21"/>
      <c r="N1241" s="21"/>
      <c r="O1241" s="21"/>
      <c r="P1241" s="21"/>
      <c r="Q1241" s="21"/>
      <c r="R1241" s="21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21"/>
      <c r="L1242" s="21"/>
      <c r="M1242" s="21"/>
      <c r="N1242" s="21"/>
      <c r="O1242" s="21"/>
      <c r="P1242" s="21"/>
      <c r="Q1242" s="21"/>
      <c r="R1242" s="21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21"/>
      <c r="L1243" s="21"/>
      <c r="M1243" s="21"/>
      <c r="N1243" s="21"/>
      <c r="O1243" s="21"/>
      <c r="P1243" s="21"/>
      <c r="Q1243" s="21"/>
      <c r="R1243" s="21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21"/>
      <c r="L1244" s="21"/>
      <c r="M1244" s="21"/>
      <c r="N1244" s="21"/>
      <c r="O1244" s="21"/>
      <c r="P1244" s="21"/>
      <c r="Q1244" s="21"/>
      <c r="R1244" s="21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21"/>
      <c r="L1245" s="21"/>
      <c r="M1245" s="21"/>
      <c r="N1245" s="21"/>
      <c r="O1245" s="21"/>
      <c r="P1245" s="21"/>
      <c r="Q1245" s="21"/>
      <c r="R1245" s="21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21"/>
      <c r="L1246" s="21"/>
      <c r="M1246" s="21"/>
      <c r="N1246" s="21"/>
      <c r="O1246" s="21"/>
      <c r="P1246" s="21"/>
      <c r="Q1246" s="21"/>
      <c r="R1246" s="21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21"/>
      <c r="L1247" s="21"/>
      <c r="M1247" s="21"/>
      <c r="N1247" s="21"/>
      <c r="O1247" s="21"/>
      <c r="P1247" s="21"/>
      <c r="Q1247" s="21"/>
      <c r="R1247" s="21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21"/>
      <c r="L1248" s="21"/>
      <c r="M1248" s="21"/>
      <c r="N1248" s="21"/>
      <c r="O1248" s="21"/>
      <c r="P1248" s="21"/>
      <c r="Q1248" s="21"/>
      <c r="R1248" s="21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21"/>
      <c r="L1249" s="21"/>
      <c r="M1249" s="21"/>
      <c r="N1249" s="21"/>
      <c r="O1249" s="21"/>
      <c r="P1249" s="21"/>
      <c r="Q1249" s="21"/>
      <c r="R1249" s="21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21"/>
      <c r="L1250" s="21"/>
      <c r="M1250" s="21"/>
      <c r="N1250" s="21"/>
      <c r="O1250" s="21"/>
      <c r="P1250" s="21"/>
      <c r="Q1250" s="21"/>
      <c r="R1250" s="21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21"/>
      <c r="L1251" s="21"/>
      <c r="M1251" s="21"/>
      <c r="N1251" s="21"/>
      <c r="O1251" s="21"/>
      <c r="P1251" s="21"/>
      <c r="Q1251" s="21"/>
      <c r="R1251" s="21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21"/>
      <c r="L1252" s="21"/>
      <c r="M1252" s="21"/>
      <c r="N1252" s="21"/>
      <c r="O1252" s="21"/>
      <c r="P1252" s="21"/>
      <c r="Q1252" s="21"/>
      <c r="R1252" s="21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21"/>
      <c r="L1253" s="21"/>
      <c r="M1253" s="21"/>
      <c r="N1253" s="21"/>
      <c r="O1253" s="21"/>
      <c r="P1253" s="21"/>
      <c r="Q1253" s="21"/>
      <c r="R1253" s="21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21"/>
      <c r="L1254" s="21"/>
      <c r="M1254" s="21"/>
      <c r="N1254" s="21"/>
      <c r="O1254" s="21"/>
      <c r="P1254" s="21"/>
      <c r="Q1254" s="21"/>
      <c r="R1254" s="21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21"/>
      <c r="L1255" s="21"/>
      <c r="M1255" s="21"/>
      <c r="N1255" s="21"/>
      <c r="O1255" s="21"/>
      <c r="P1255" s="21"/>
      <c r="Q1255" s="21"/>
      <c r="R1255" s="21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21"/>
      <c r="L1256" s="21"/>
      <c r="M1256" s="21"/>
      <c r="N1256" s="21"/>
      <c r="O1256" s="21"/>
      <c r="P1256" s="21"/>
      <c r="Q1256" s="21"/>
      <c r="R1256" s="21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21"/>
      <c r="L1257" s="21"/>
      <c r="M1257" s="21"/>
      <c r="N1257" s="21"/>
      <c r="O1257" s="21"/>
      <c r="P1257" s="21"/>
      <c r="Q1257" s="21"/>
      <c r="R1257" s="21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21"/>
      <c r="L1258" s="21"/>
      <c r="M1258" s="21"/>
      <c r="N1258" s="21"/>
      <c r="O1258" s="21"/>
      <c r="P1258" s="21"/>
      <c r="Q1258" s="21"/>
      <c r="R1258" s="21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21"/>
      <c r="L1259" s="21"/>
      <c r="M1259" s="21"/>
      <c r="N1259" s="21"/>
      <c r="O1259" s="21"/>
      <c r="P1259" s="21"/>
      <c r="Q1259" s="21"/>
      <c r="R1259" s="21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21"/>
      <c r="L1260" s="21"/>
      <c r="M1260" s="21"/>
      <c r="N1260" s="21"/>
      <c r="O1260" s="21"/>
      <c r="P1260" s="21"/>
      <c r="Q1260" s="21"/>
      <c r="R1260" s="21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21"/>
      <c r="L1261" s="21"/>
      <c r="M1261" s="21"/>
      <c r="N1261" s="21"/>
      <c r="O1261" s="21"/>
      <c r="P1261" s="21"/>
      <c r="Q1261" s="21"/>
      <c r="R1261" s="21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21"/>
      <c r="L1262" s="21"/>
      <c r="M1262" s="21"/>
      <c r="N1262" s="21"/>
      <c r="O1262" s="21"/>
      <c r="P1262" s="21"/>
      <c r="Q1262" s="21"/>
      <c r="R1262" s="21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21"/>
      <c r="L1263" s="21"/>
      <c r="M1263" s="21"/>
      <c r="N1263" s="21"/>
      <c r="O1263" s="21"/>
      <c r="P1263" s="21"/>
      <c r="Q1263" s="21"/>
      <c r="R1263" s="21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21"/>
      <c r="L1264" s="21"/>
      <c r="M1264" s="21"/>
      <c r="N1264" s="21"/>
      <c r="O1264" s="21"/>
      <c r="P1264" s="21"/>
      <c r="Q1264" s="21"/>
      <c r="R1264" s="21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21"/>
      <c r="L1265" s="21"/>
      <c r="M1265" s="21"/>
      <c r="N1265" s="21"/>
      <c r="O1265" s="21"/>
      <c r="P1265" s="21"/>
      <c r="Q1265" s="21"/>
      <c r="R1265" s="21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21"/>
      <c r="L1266" s="21"/>
      <c r="M1266" s="21"/>
      <c r="N1266" s="21"/>
      <c r="O1266" s="21"/>
      <c r="P1266" s="21"/>
      <c r="Q1266" s="21"/>
      <c r="R1266" s="21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21"/>
      <c r="L1267" s="21"/>
      <c r="M1267" s="21"/>
      <c r="N1267" s="21"/>
      <c r="O1267" s="21"/>
      <c r="P1267" s="21"/>
      <c r="Q1267" s="21"/>
      <c r="R1267" s="21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21"/>
      <c r="L1268" s="21"/>
      <c r="M1268" s="21"/>
      <c r="N1268" s="21"/>
      <c r="O1268" s="21"/>
      <c r="P1268" s="21"/>
      <c r="Q1268" s="21"/>
      <c r="R1268" s="21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21"/>
      <c r="L1269" s="21"/>
      <c r="M1269" s="21"/>
      <c r="N1269" s="21"/>
      <c r="O1269" s="21"/>
      <c r="P1269" s="21"/>
      <c r="Q1269" s="21"/>
      <c r="R1269" s="21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21"/>
      <c r="L1270" s="21"/>
      <c r="M1270" s="21"/>
      <c r="N1270" s="21"/>
      <c r="O1270" s="21"/>
      <c r="P1270" s="21"/>
      <c r="Q1270" s="21"/>
      <c r="R1270" s="21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21"/>
      <c r="L1271" s="21"/>
      <c r="M1271" s="21"/>
      <c r="N1271" s="21"/>
      <c r="O1271" s="21"/>
      <c r="P1271" s="21"/>
      <c r="Q1271" s="21"/>
      <c r="R1271" s="21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21"/>
      <c r="L1272" s="21"/>
      <c r="M1272" s="21"/>
      <c r="N1272" s="21"/>
      <c r="O1272" s="21"/>
      <c r="P1272" s="21"/>
      <c r="Q1272" s="21"/>
      <c r="R1272" s="21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21"/>
      <c r="L1273" s="21"/>
      <c r="M1273" s="21"/>
      <c r="N1273" s="21"/>
      <c r="O1273" s="21"/>
      <c r="P1273" s="21"/>
      <c r="Q1273" s="21"/>
      <c r="R1273" s="21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21"/>
      <c r="L1274" s="21"/>
      <c r="M1274" s="21"/>
      <c r="N1274" s="21"/>
      <c r="O1274" s="21"/>
      <c r="P1274" s="21"/>
      <c r="Q1274" s="21"/>
      <c r="R1274" s="21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21"/>
      <c r="L1275" s="21"/>
      <c r="M1275" s="21"/>
      <c r="N1275" s="21"/>
      <c r="O1275" s="21"/>
      <c r="P1275" s="21"/>
      <c r="Q1275" s="21"/>
      <c r="R1275" s="21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21"/>
      <c r="L1276" s="21"/>
      <c r="M1276" s="21"/>
      <c r="N1276" s="21"/>
      <c r="O1276" s="21"/>
      <c r="P1276" s="21"/>
      <c r="Q1276" s="21"/>
      <c r="R1276" s="21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21"/>
      <c r="L1277" s="21"/>
      <c r="M1277" s="21"/>
      <c r="N1277" s="21"/>
      <c r="O1277" s="21"/>
      <c r="P1277" s="21"/>
      <c r="Q1277" s="21"/>
      <c r="R1277" s="21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21"/>
      <c r="L1278" s="21"/>
      <c r="M1278" s="21"/>
      <c r="N1278" s="21"/>
      <c r="O1278" s="21"/>
      <c r="P1278" s="21"/>
      <c r="Q1278" s="21"/>
      <c r="R1278" s="21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21"/>
      <c r="L1279" s="21"/>
      <c r="M1279" s="21"/>
      <c r="N1279" s="21"/>
      <c r="O1279" s="21"/>
      <c r="P1279" s="21"/>
      <c r="Q1279" s="21"/>
      <c r="R1279" s="21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21"/>
      <c r="L1280" s="21"/>
      <c r="M1280" s="21"/>
      <c r="N1280" s="21"/>
      <c r="O1280" s="21"/>
      <c r="P1280" s="21"/>
      <c r="Q1280" s="21"/>
      <c r="R1280" s="21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21"/>
      <c r="L1281" s="21"/>
      <c r="M1281" s="21"/>
      <c r="N1281" s="21"/>
      <c r="O1281" s="21"/>
      <c r="P1281" s="21"/>
      <c r="Q1281" s="21"/>
      <c r="R1281" s="21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21"/>
      <c r="L1282" s="21"/>
      <c r="M1282" s="21"/>
      <c r="N1282" s="21"/>
      <c r="O1282" s="21"/>
      <c r="P1282" s="21"/>
      <c r="Q1282" s="21"/>
      <c r="R1282" s="21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21"/>
      <c r="L1283" s="21"/>
      <c r="M1283" s="21"/>
      <c r="N1283" s="21"/>
      <c r="O1283" s="21"/>
      <c r="P1283" s="21"/>
      <c r="Q1283" s="21"/>
      <c r="R1283" s="21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21"/>
      <c r="L1284" s="21"/>
      <c r="M1284" s="21"/>
      <c r="N1284" s="21"/>
      <c r="O1284" s="21"/>
      <c r="P1284" s="21"/>
      <c r="Q1284" s="21"/>
      <c r="R1284" s="21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21"/>
      <c r="L1285" s="21"/>
      <c r="M1285" s="21"/>
      <c r="N1285" s="21"/>
      <c r="O1285" s="21"/>
      <c r="P1285" s="21"/>
      <c r="Q1285" s="21"/>
      <c r="R1285" s="21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21"/>
      <c r="L1286" s="21"/>
      <c r="M1286" s="21"/>
      <c r="N1286" s="21"/>
      <c r="O1286" s="21"/>
      <c r="P1286" s="21"/>
      <c r="Q1286" s="21"/>
      <c r="R1286" s="21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21"/>
      <c r="L1287" s="21"/>
      <c r="M1287" s="21"/>
      <c r="N1287" s="21"/>
      <c r="O1287" s="21"/>
      <c r="P1287" s="21"/>
      <c r="Q1287" s="21"/>
      <c r="R1287" s="21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21"/>
      <c r="L1288" s="21"/>
      <c r="M1288" s="21"/>
      <c r="N1288" s="21"/>
      <c r="O1288" s="21"/>
      <c r="P1288" s="21"/>
      <c r="Q1288" s="21"/>
      <c r="R1288" s="21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21"/>
      <c r="L1289" s="21"/>
      <c r="M1289" s="21"/>
      <c r="N1289" s="21"/>
      <c r="O1289" s="21"/>
      <c r="P1289" s="21"/>
      <c r="Q1289" s="21"/>
      <c r="R1289" s="21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21"/>
      <c r="L1290" s="21"/>
      <c r="M1290" s="21"/>
      <c r="N1290" s="21"/>
      <c r="O1290" s="21"/>
      <c r="P1290" s="21"/>
      <c r="Q1290" s="21"/>
      <c r="R1290" s="21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21"/>
      <c r="L1291" s="21"/>
      <c r="M1291" s="21"/>
      <c r="N1291" s="21"/>
      <c r="O1291" s="21"/>
      <c r="P1291" s="21"/>
      <c r="Q1291" s="21"/>
      <c r="R1291" s="21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21"/>
      <c r="L1292" s="21"/>
      <c r="M1292" s="21"/>
      <c r="N1292" s="21"/>
      <c r="O1292" s="21"/>
      <c r="P1292" s="21"/>
      <c r="Q1292" s="21"/>
      <c r="R1292" s="21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21"/>
      <c r="L1293" s="21"/>
      <c r="M1293" s="21"/>
      <c r="N1293" s="21"/>
      <c r="O1293" s="21"/>
      <c r="P1293" s="21"/>
      <c r="Q1293" s="21"/>
      <c r="R1293" s="21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21"/>
      <c r="L1294" s="21"/>
      <c r="M1294" s="21"/>
      <c r="N1294" s="21"/>
      <c r="O1294" s="21"/>
      <c r="P1294" s="21"/>
      <c r="Q1294" s="21"/>
      <c r="R1294" s="21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21"/>
      <c r="L1295" s="21"/>
      <c r="M1295" s="21"/>
      <c r="N1295" s="21"/>
      <c r="O1295" s="21"/>
      <c r="P1295" s="21"/>
      <c r="Q1295" s="21"/>
      <c r="R1295" s="21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21"/>
      <c r="L1296" s="21"/>
      <c r="M1296" s="21"/>
      <c r="N1296" s="21"/>
      <c r="O1296" s="21"/>
      <c r="P1296" s="21"/>
      <c r="Q1296" s="21"/>
      <c r="R1296" s="21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21"/>
      <c r="L1297" s="21"/>
      <c r="M1297" s="21"/>
      <c r="N1297" s="21"/>
      <c r="O1297" s="21"/>
      <c r="P1297" s="21"/>
      <c r="Q1297" s="21"/>
      <c r="R1297" s="21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21"/>
      <c r="L1298" s="21"/>
      <c r="M1298" s="21"/>
      <c r="N1298" s="21"/>
      <c r="O1298" s="21"/>
      <c r="P1298" s="21"/>
      <c r="Q1298" s="21"/>
      <c r="R1298" s="21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21"/>
      <c r="L1299" s="21"/>
      <c r="M1299" s="21"/>
      <c r="N1299" s="21"/>
      <c r="O1299" s="21"/>
      <c r="P1299" s="21"/>
      <c r="Q1299" s="21"/>
      <c r="R1299" s="21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21"/>
      <c r="L1300" s="21"/>
      <c r="M1300" s="21"/>
      <c r="N1300" s="21"/>
      <c r="O1300" s="21"/>
      <c r="P1300" s="21"/>
      <c r="Q1300" s="21"/>
      <c r="R1300" s="21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21"/>
      <c r="L1301" s="21"/>
      <c r="M1301" s="21"/>
      <c r="N1301" s="21"/>
      <c r="O1301" s="21"/>
      <c r="P1301" s="21"/>
      <c r="Q1301" s="21"/>
      <c r="R1301" s="21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21"/>
      <c r="L1302" s="21"/>
      <c r="M1302" s="21"/>
      <c r="N1302" s="21"/>
      <c r="O1302" s="21"/>
      <c r="P1302" s="21"/>
      <c r="Q1302" s="21"/>
      <c r="R1302" s="21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21"/>
      <c r="L1303" s="21"/>
      <c r="M1303" s="21"/>
      <c r="N1303" s="21"/>
      <c r="O1303" s="21"/>
      <c r="P1303" s="21"/>
      <c r="Q1303" s="21"/>
      <c r="R1303" s="21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21"/>
      <c r="L1304" s="21"/>
      <c r="M1304" s="21"/>
      <c r="N1304" s="21"/>
      <c r="O1304" s="21"/>
      <c r="P1304" s="21"/>
      <c r="Q1304" s="21"/>
      <c r="R1304" s="21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21"/>
      <c r="L1305" s="21"/>
      <c r="M1305" s="21"/>
      <c r="N1305" s="21"/>
      <c r="O1305" s="21"/>
      <c r="P1305" s="21"/>
      <c r="Q1305" s="21"/>
      <c r="R1305" s="21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21"/>
      <c r="L1306" s="21"/>
      <c r="M1306" s="21"/>
      <c r="N1306" s="21"/>
      <c r="O1306" s="21"/>
      <c r="P1306" s="21"/>
      <c r="Q1306" s="21"/>
      <c r="R1306" s="21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21"/>
      <c r="L1307" s="21"/>
      <c r="M1307" s="21"/>
      <c r="N1307" s="21"/>
      <c r="O1307" s="21"/>
      <c r="P1307" s="21"/>
      <c r="Q1307" s="21"/>
      <c r="R1307" s="21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21"/>
      <c r="L1308" s="21"/>
      <c r="M1308" s="21"/>
      <c r="N1308" s="21"/>
      <c r="O1308" s="21"/>
      <c r="P1308" s="21"/>
      <c r="Q1308" s="21"/>
      <c r="R1308" s="21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21"/>
      <c r="L1309" s="21"/>
      <c r="M1309" s="21"/>
      <c r="N1309" s="21"/>
      <c r="O1309" s="21"/>
      <c r="P1309" s="21"/>
      <c r="Q1309" s="21"/>
      <c r="R1309" s="21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21"/>
      <c r="L1310" s="21"/>
      <c r="M1310" s="21"/>
      <c r="N1310" s="21"/>
      <c r="O1310" s="21"/>
      <c r="P1310" s="21"/>
      <c r="Q1310" s="21"/>
      <c r="R1310" s="21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21"/>
      <c r="L1311" s="21"/>
      <c r="M1311" s="21"/>
      <c r="N1311" s="21"/>
      <c r="O1311" s="21"/>
      <c r="P1311" s="21"/>
      <c r="Q1311" s="21"/>
      <c r="R1311" s="21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21"/>
      <c r="L1312" s="21"/>
      <c r="M1312" s="21"/>
      <c r="N1312" s="21"/>
      <c r="O1312" s="21"/>
      <c r="P1312" s="21"/>
      <c r="Q1312" s="21"/>
      <c r="R1312" s="21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21"/>
      <c r="L1313" s="21"/>
      <c r="M1313" s="21"/>
      <c r="N1313" s="21"/>
      <c r="O1313" s="21"/>
      <c r="P1313" s="21"/>
      <c r="Q1313" s="21"/>
      <c r="R1313" s="21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21"/>
      <c r="L1314" s="21"/>
      <c r="M1314" s="21"/>
      <c r="N1314" s="21"/>
      <c r="O1314" s="21"/>
      <c r="P1314" s="21"/>
      <c r="Q1314" s="21"/>
      <c r="R1314" s="21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21"/>
      <c r="L1315" s="21"/>
      <c r="M1315" s="21"/>
      <c r="N1315" s="21"/>
      <c r="O1315" s="21"/>
      <c r="P1315" s="21"/>
      <c r="Q1315" s="21"/>
      <c r="R1315" s="21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21"/>
      <c r="L1316" s="21"/>
      <c r="M1316" s="21"/>
      <c r="N1316" s="21"/>
      <c r="O1316" s="21"/>
      <c r="P1316" s="21"/>
      <c r="Q1316" s="21"/>
      <c r="R1316" s="21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21"/>
      <c r="L1317" s="21"/>
      <c r="M1317" s="21"/>
      <c r="N1317" s="21"/>
      <c r="O1317" s="21"/>
      <c r="P1317" s="21"/>
      <c r="Q1317" s="21"/>
      <c r="R1317" s="21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21"/>
      <c r="L1318" s="21"/>
      <c r="M1318" s="21"/>
      <c r="N1318" s="21"/>
      <c r="O1318" s="21"/>
      <c r="P1318" s="21"/>
      <c r="Q1318" s="21"/>
      <c r="R1318" s="21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21"/>
      <c r="L1319" s="21"/>
      <c r="M1319" s="21"/>
      <c r="N1319" s="21"/>
      <c r="O1319" s="21"/>
      <c r="P1319" s="21"/>
      <c r="Q1319" s="21"/>
      <c r="R1319" s="21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21"/>
      <c r="L1320" s="21"/>
      <c r="M1320" s="21"/>
      <c r="N1320" s="21"/>
      <c r="O1320" s="21"/>
      <c r="P1320" s="21"/>
      <c r="Q1320" s="21"/>
      <c r="R1320" s="21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21"/>
      <c r="L1321" s="21"/>
      <c r="M1321" s="21"/>
      <c r="N1321" s="21"/>
      <c r="O1321" s="21"/>
      <c r="P1321" s="21"/>
      <c r="Q1321" s="21"/>
      <c r="R1321" s="21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21"/>
      <c r="L1322" s="21"/>
      <c r="M1322" s="21"/>
      <c r="N1322" s="21"/>
      <c r="O1322" s="21"/>
      <c r="P1322" s="21"/>
      <c r="Q1322" s="21"/>
      <c r="R1322" s="21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21"/>
      <c r="L1323" s="21"/>
      <c r="M1323" s="21"/>
      <c r="N1323" s="21"/>
      <c r="O1323" s="21"/>
      <c r="P1323" s="21"/>
      <c r="Q1323" s="21"/>
      <c r="R1323" s="21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21"/>
      <c r="L1324" s="21"/>
      <c r="M1324" s="21"/>
      <c r="N1324" s="21"/>
      <c r="O1324" s="21"/>
      <c r="P1324" s="21"/>
      <c r="Q1324" s="21"/>
      <c r="R1324" s="21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21"/>
      <c r="L1325" s="21"/>
      <c r="M1325" s="21"/>
      <c r="N1325" s="21"/>
      <c r="O1325" s="21"/>
      <c r="P1325" s="21"/>
      <c r="Q1325" s="21"/>
      <c r="R1325" s="21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21"/>
      <c r="L1326" s="21"/>
      <c r="M1326" s="21"/>
      <c r="N1326" s="21"/>
      <c r="O1326" s="21"/>
      <c r="P1326" s="21"/>
      <c r="Q1326" s="21"/>
      <c r="R1326" s="21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21"/>
      <c r="L1327" s="21"/>
      <c r="M1327" s="21"/>
      <c r="N1327" s="21"/>
      <c r="O1327" s="21"/>
      <c r="P1327" s="21"/>
      <c r="Q1327" s="21"/>
      <c r="R1327" s="21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21"/>
      <c r="L1328" s="21"/>
      <c r="M1328" s="21"/>
      <c r="N1328" s="21"/>
      <c r="O1328" s="21"/>
      <c r="P1328" s="21"/>
      <c r="Q1328" s="21"/>
      <c r="R1328" s="21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21"/>
      <c r="L1329" s="21"/>
      <c r="M1329" s="21"/>
      <c r="N1329" s="21"/>
      <c r="O1329" s="21"/>
      <c r="P1329" s="21"/>
      <c r="Q1329" s="21"/>
      <c r="R1329" s="21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21"/>
      <c r="L1330" s="21"/>
      <c r="M1330" s="21"/>
      <c r="N1330" s="21"/>
      <c r="O1330" s="21"/>
      <c r="P1330" s="21"/>
      <c r="Q1330" s="21"/>
      <c r="R1330" s="21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21"/>
      <c r="L1331" s="21"/>
      <c r="M1331" s="21"/>
      <c r="N1331" s="21"/>
      <c r="O1331" s="21"/>
      <c r="P1331" s="21"/>
      <c r="Q1331" s="21"/>
      <c r="R1331" s="21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21"/>
      <c r="L1332" s="21"/>
      <c r="M1332" s="21"/>
      <c r="N1332" s="21"/>
      <c r="O1332" s="21"/>
      <c r="P1332" s="21"/>
      <c r="Q1332" s="21"/>
      <c r="R1332" s="21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21"/>
      <c r="L1333" s="21"/>
      <c r="M1333" s="21"/>
      <c r="N1333" s="21"/>
      <c r="O1333" s="21"/>
      <c r="P1333" s="21"/>
      <c r="Q1333" s="21"/>
      <c r="R1333" s="21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21"/>
      <c r="L1334" s="21"/>
      <c r="M1334" s="21"/>
      <c r="N1334" s="21"/>
      <c r="O1334" s="21"/>
      <c r="P1334" s="21"/>
      <c r="Q1334" s="21"/>
      <c r="R1334" s="21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21"/>
      <c r="L1335" s="21"/>
      <c r="M1335" s="21"/>
      <c r="N1335" s="21"/>
      <c r="O1335" s="21"/>
      <c r="P1335" s="21"/>
      <c r="Q1335" s="21"/>
      <c r="R1335" s="21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21"/>
      <c r="L1336" s="21"/>
      <c r="M1336" s="21"/>
      <c r="N1336" s="21"/>
      <c r="O1336" s="21"/>
      <c r="P1336" s="21"/>
      <c r="Q1336" s="21"/>
      <c r="R1336" s="21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21"/>
      <c r="L1337" s="21"/>
      <c r="M1337" s="21"/>
      <c r="N1337" s="21"/>
      <c r="O1337" s="21"/>
      <c r="P1337" s="21"/>
      <c r="Q1337" s="21"/>
      <c r="R1337" s="21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21"/>
      <c r="L1338" s="21"/>
      <c r="M1338" s="21"/>
      <c r="N1338" s="21"/>
      <c r="O1338" s="21"/>
      <c r="P1338" s="21"/>
      <c r="Q1338" s="21"/>
      <c r="R1338" s="21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21"/>
      <c r="L1339" s="21"/>
      <c r="M1339" s="21"/>
      <c r="N1339" s="21"/>
      <c r="O1339" s="21"/>
      <c r="P1339" s="21"/>
      <c r="Q1339" s="21"/>
      <c r="R1339" s="21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21"/>
      <c r="L1340" s="21"/>
      <c r="M1340" s="21"/>
      <c r="N1340" s="21"/>
      <c r="O1340" s="21"/>
      <c r="P1340" s="21"/>
      <c r="Q1340" s="21"/>
      <c r="R1340" s="21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21"/>
      <c r="L1341" s="21"/>
      <c r="M1341" s="21"/>
      <c r="N1341" s="21"/>
      <c r="O1341" s="21"/>
      <c r="P1341" s="21"/>
      <c r="Q1341" s="21"/>
      <c r="R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340</v>
      </c>
      <c r="B1" s="2"/>
      <c r="C1" s="2"/>
      <c r="D1" s="2"/>
      <c r="E1" s="2"/>
      <c r="F1" s="2"/>
      <c r="G1" s="2"/>
      <c r="H1" s="2"/>
      <c r="I1" s="2"/>
      <c r="J1" s="2"/>
      <c r="K1" s="7" t="s">
        <v>360</v>
      </c>
      <c r="L1" s="8"/>
      <c r="M1" s="8"/>
      <c r="N1" s="8"/>
      <c r="O1" s="8"/>
      <c r="P1" s="8"/>
      <c r="Q1" s="8"/>
      <c r="R1" s="11"/>
    </row>
    <row r="2" ht="45" spans="1:18">
      <c r="A2" s="3" t="s">
        <v>342</v>
      </c>
      <c r="B2" s="4" t="s">
        <v>343</v>
      </c>
      <c r="C2" s="4" t="s">
        <v>344</v>
      </c>
      <c r="D2" s="4" t="s">
        <v>345</v>
      </c>
      <c r="E2" s="4" t="s">
        <v>346</v>
      </c>
      <c r="F2" s="4" t="s">
        <v>347</v>
      </c>
      <c r="G2" s="4" t="s">
        <v>348</v>
      </c>
      <c r="H2" s="4" t="s">
        <v>349</v>
      </c>
      <c r="I2" s="4" t="s">
        <v>350</v>
      </c>
      <c r="J2" s="4" t="s">
        <v>351</v>
      </c>
      <c r="K2" s="9" t="s">
        <v>352</v>
      </c>
      <c r="L2" s="9" t="s">
        <v>353</v>
      </c>
      <c r="M2" s="9" t="s">
        <v>354</v>
      </c>
      <c r="N2" s="9" t="s">
        <v>355</v>
      </c>
      <c r="O2" s="9" t="s">
        <v>356</v>
      </c>
      <c r="P2" s="9" t="s">
        <v>357</v>
      </c>
      <c r="Q2" s="9" t="s">
        <v>358</v>
      </c>
      <c r="R2" s="9" t="s">
        <v>359</v>
      </c>
    </row>
    <row r="3" ht="20.25" spans="1:18">
      <c r="A3" s="5"/>
      <c r="B3" s="5"/>
      <c r="C3" s="5"/>
      <c r="D3" s="5"/>
      <c r="E3" s="5"/>
      <c r="F3" s="5"/>
      <c r="G3" s="6"/>
      <c r="H3" s="6"/>
      <c r="I3" s="6"/>
      <c r="J3" s="6"/>
      <c r="K3" s="10"/>
      <c r="L3" s="10"/>
      <c r="M3" s="10"/>
      <c r="N3" s="10"/>
      <c r="O3" s="10"/>
      <c r="P3" s="10"/>
      <c r="Q3" s="10"/>
      <c r="R3" s="10"/>
    </row>
    <row r="4" ht="20.25" spans="1:18">
      <c r="A4" s="5"/>
      <c r="B4" s="5"/>
      <c r="C4" s="5"/>
      <c r="D4" s="5"/>
      <c r="E4" s="5"/>
      <c r="F4" s="5"/>
      <c r="G4" s="5"/>
      <c r="H4" s="5"/>
      <c r="I4" s="6"/>
      <c r="J4" s="6"/>
      <c r="K4" s="10"/>
      <c r="L4" s="10"/>
      <c r="M4" s="10"/>
      <c r="N4" s="10"/>
      <c r="O4" s="10"/>
      <c r="P4" s="10"/>
      <c r="Q4" s="10"/>
      <c r="R4" s="10"/>
    </row>
    <row r="5" ht="20.25" spans="1:18">
      <c r="A5" s="5"/>
      <c r="B5" s="5"/>
      <c r="C5" s="5"/>
      <c r="D5" s="5"/>
      <c r="E5" s="5"/>
      <c r="F5" s="5"/>
      <c r="G5" s="5"/>
      <c r="H5" s="6"/>
      <c r="I5" s="6"/>
      <c r="J5" s="6"/>
      <c r="K5" s="10"/>
      <c r="L5" s="10"/>
      <c r="M5" s="10"/>
      <c r="N5" s="10"/>
      <c r="O5" s="10"/>
      <c r="P5" s="10"/>
      <c r="Q5" s="10"/>
      <c r="R5" s="10"/>
    </row>
    <row r="6" ht="20.25" spans="1:18">
      <c r="A6" s="5"/>
      <c r="B6" s="5"/>
      <c r="C6" s="5"/>
      <c r="D6" s="5"/>
      <c r="E6" s="5"/>
      <c r="F6" s="5"/>
      <c r="G6" s="5"/>
      <c r="H6" s="6"/>
      <c r="I6" s="6"/>
      <c r="J6" s="6"/>
      <c r="K6" s="10"/>
      <c r="L6" s="10"/>
      <c r="M6" s="10"/>
      <c r="N6" s="10"/>
      <c r="O6" s="10"/>
      <c r="P6" s="10"/>
      <c r="Q6" s="10"/>
      <c r="R6" s="10"/>
    </row>
    <row r="7" ht="20.25" spans="1:18">
      <c r="A7" s="5"/>
      <c r="B7" s="5"/>
      <c r="C7" s="5"/>
      <c r="D7" s="5"/>
      <c r="E7" s="5"/>
      <c r="F7" s="5"/>
      <c r="G7" s="5"/>
      <c r="H7" s="6"/>
      <c r="I7" s="6"/>
      <c r="J7" s="6"/>
      <c r="K7" s="10"/>
      <c r="L7" s="10"/>
      <c r="M7" s="10"/>
      <c r="N7" s="10"/>
      <c r="O7" s="10"/>
      <c r="P7" s="10"/>
      <c r="Q7" s="10"/>
      <c r="R7" s="10"/>
    </row>
    <row r="8" ht="20.25" spans="1:18">
      <c r="A8" s="5"/>
      <c r="B8" s="5"/>
      <c r="C8" s="5"/>
      <c r="D8" s="5"/>
      <c r="E8" s="5"/>
      <c r="F8" s="5"/>
      <c r="G8" s="5"/>
      <c r="H8" s="6"/>
      <c r="I8" s="6"/>
      <c r="J8" s="6"/>
      <c r="K8" s="10"/>
      <c r="L8" s="10"/>
      <c r="M8" s="10"/>
      <c r="N8" s="10"/>
      <c r="O8" s="10"/>
      <c r="P8" s="10"/>
      <c r="Q8" s="10"/>
      <c r="R8" s="10"/>
    </row>
    <row r="9" ht="20.25" spans="1:18">
      <c r="A9" s="5"/>
      <c r="B9" s="5"/>
      <c r="C9" s="5"/>
      <c r="D9" s="5"/>
      <c r="E9" s="5"/>
      <c r="F9" s="5"/>
      <c r="G9" s="5"/>
      <c r="H9" s="6"/>
      <c r="I9" s="6"/>
      <c r="J9" s="6"/>
      <c r="K9" s="10"/>
      <c r="L9" s="10"/>
      <c r="M9" s="10"/>
      <c r="N9" s="10"/>
      <c r="O9" s="10"/>
      <c r="P9" s="10"/>
      <c r="Q9" s="10"/>
      <c r="R9" s="10"/>
    </row>
    <row r="10" ht="20.25" spans="1:18">
      <c r="A10" s="5"/>
      <c r="B10" s="5"/>
      <c r="C10" s="5"/>
      <c r="D10" s="5"/>
      <c r="E10" s="5"/>
      <c r="F10" s="5"/>
      <c r="G10" s="5"/>
      <c r="H10" s="6"/>
      <c r="I10" s="6"/>
      <c r="J10" s="6"/>
      <c r="K10" s="10"/>
      <c r="L10" s="10"/>
      <c r="M10" s="10"/>
      <c r="N10" s="10"/>
      <c r="O10" s="10"/>
      <c r="P10" s="10"/>
      <c r="Q10" s="10"/>
      <c r="R10" s="10"/>
    </row>
    <row r="11" ht="20.25" spans="1:18">
      <c r="A11" s="5"/>
      <c r="B11" s="5"/>
      <c r="C11" s="5"/>
      <c r="D11" s="5"/>
      <c r="E11" s="5"/>
      <c r="F11" s="5"/>
      <c r="G11" s="5"/>
      <c r="H11" s="6"/>
      <c r="I11" s="6"/>
      <c r="J11" s="6"/>
      <c r="K11" s="10"/>
      <c r="L11" s="10"/>
      <c r="M11" s="10"/>
      <c r="N11" s="10"/>
      <c r="O11" s="10"/>
      <c r="P11" s="10"/>
      <c r="Q11" s="10"/>
      <c r="R11" s="10"/>
    </row>
    <row r="12" ht="20.25" spans="1:18">
      <c r="A12" s="5"/>
      <c r="B12" s="5"/>
      <c r="C12" s="5"/>
      <c r="D12" s="5"/>
      <c r="E12" s="5"/>
      <c r="F12" s="5"/>
      <c r="G12" s="5"/>
      <c r="H12" s="6"/>
      <c r="I12" s="6"/>
      <c r="J12" s="6"/>
      <c r="K12" s="10"/>
      <c r="L12" s="10"/>
      <c r="M12" s="10"/>
      <c r="N12" s="10"/>
      <c r="O12" s="10"/>
      <c r="P12" s="10"/>
      <c r="Q12" s="10"/>
      <c r="R12" s="10"/>
    </row>
    <row r="13" ht="20.25" spans="1:18">
      <c r="A13" s="5"/>
      <c r="B13" s="5"/>
      <c r="C13" s="5"/>
      <c r="D13" s="5"/>
      <c r="E13" s="5"/>
      <c r="F13" s="5"/>
      <c r="G13" s="5"/>
      <c r="H13" s="6"/>
      <c r="I13" s="6"/>
      <c r="J13" s="6"/>
      <c r="K13" s="10"/>
      <c r="L13" s="10"/>
      <c r="M13" s="10"/>
      <c r="N13" s="10"/>
      <c r="O13" s="10"/>
      <c r="P13" s="10"/>
      <c r="Q13" s="10"/>
      <c r="R13" s="10"/>
    </row>
    <row r="14" ht="20.25" spans="1:18">
      <c r="A14" s="5"/>
      <c r="B14" s="5"/>
      <c r="C14" s="5"/>
      <c r="D14" s="5"/>
      <c r="E14" s="5"/>
      <c r="F14" s="5"/>
      <c r="G14" s="5"/>
      <c r="H14" s="6"/>
      <c r="I14" s="6"/>
      <c r="J14" s="6"/>
      <c r="K14" s="10"/>
      <c r="L14" s="10"/>
      <c r="M14" s="10"/>
      <c r="N14" s="10"/>
      <c r="O14" s="10"/>
      <c r="P14" s="10"/>
      <c r="Q14" s="10"/>
      <c r="R14" s="10"/>
    </row>
    <row r="15" ht="20.25" spans="1:18">
      <c r="A15" s="5"/>
      <c r="B15" s="5"/>
      <c r="C15" s="5"/>
      <c r="D15" s="5"/>
      <c r="E15" s="5"/>
      <c r="F15" s="5"/>
      <c r="G15" s="5"/>
      <c r="H15" s="6"/>
      <c r="I15" s="6"/>
      <c r="J15" s="6"/>
      <c r="K15" s="10"/>
      <c r="L15" s="10"/>
      <c r="M15" s="10"/>
      <c r="N15" s="10"/>
      <c r="O15" s="10"/>
      <c r="P15" s="10"/>
      <c r="Q15" s="10"/>
      <c r="R15" s="10"/>
    </row>
    <row r="16" ht="20.25" spans="1:18">
      <c r="A16" s="5"/>
      <c r="B16" s="5"/>
      <c r="C16" s="5"/>
      <c r="D16" s="5"/>
      <c r="E16" s="5"/>
      <c r="F16" s="5"/>
      <c r="G16" s="5"/>
      <c r="H16" s="6"/>
      <c r="I16" s="6"/>
      <c r="J16" s="6"/>
      <c r="K16" s="10"/>
      <c r="L16" s="10"/>
      <c r="M16" s="10"/>
      <c r="N16" s="10"/>
      <c r="O16" s="10"/>
      <c r="P16" s="10"/>
      <c r="Q16" s="10"/>
      <c r="R16" s="10"/>
    </row>
    <row r="17" ht="20.25" spans="1:18">
      <c r="A17" s="5"/>
      <c r="B17" s="5"/>
      <c r="C17" s="5"/>
      <c r="D17" s="5"/>
      <c r="E17" s="5"/>
      <c r="F17" s="5"/>
      <c r="G17" s="5"/>
      <c r="H17" s="6"/>
      <c r="I17" s="6"/>
      <c r="J17" s="6"/>
      <c r="K17" s="10"/>
      <c r="L17" s="10"/>
      <c r="M17" s="10"/>
      <c r="N17" s="10"/>
      <c r="O17" s="10"/>
      <c r="P17" s="10"/>
      <c r="Q17" s="10"/>
      <c r="R17" s="10"/>
    </row>
    <row r="18" ht="20.25" spans="1:18">
      <c r="A18" s="5"/>
      <c r="B18" s="5"/>
      <c r="C18" s="5"/>
      <c r="D18" s="5"/>
      <c r="E18" s="5"/>
      <c r="F18" s="5"/>
      <c r="G18" s="5"/>
      <c r="H18" s="6"/>
      <c r="I18" s="6"/>
      <c r="J18" s="6"/>
      <c r="K18" s="10"/>
      <c r="L18" s="10"/>
      <c r="M18" s="10"/>
      <c r="N18" s="10"/>
      <c r="O18" s="10"/>
      <c r="P18" s="10"/>
      <c r="Q18" s="10"/>
      <c r="R18" s="10"/>
    </row>
    <row r="19" ht="20.25" spans="1:18">
      <c r="A19" s="5"/>
      <c r="B19" s="5"/>
      <c r="C19" s="5"/>
      <c r="D19" s="5"/>
      <c r="E19" s="5"/>
      <c r="F19" s="5"/>
      <c r="G19" s="5"/>
      <c r="H19" s="6"/>
      <c r="I19" s="6"/>
      <c r="J19" s="6"/>
      <c r="K19" s="10"/>
      <c r="L19" s="10"/>
      <c r="M19" s="10"/>
      <c r="N19" s="10"/>
      <c r="O19" s="10"/>
      <c r="P19" s="10"/>
      <c r="Q19" s="10"/>
      <c r="R19" s="10"/>
    </row>
    <row r="20" ht="20.25" spans="1:18">
      <c r="A20" s="5"/>
      <c r="B20" s="5"/>
      <c r="C20" s="5"/>
      <c r="D20" s="5"/>
      <c r="E20" s="5"/>
      <c r="F20" s="5"/>
      <c r="G20" s="5"/>
      <c r="H20" s="6"/>
      <c r="I20" s="6"/>
      <c r="J20" s="6"/>
      <c r="K20" s="10"/>
      <c r="L20" s="10"/>
      <c r="M20" s="10"/>
      <c r="N20" s="10"/>
      <c r="O20" s="10"/>
      <c r="P20" s="10"/>
      <c r="Q20" s="10"/>
      <c r="R20" s="10"/>
    </row>
    <row r="21" ht="20.25" spans="1:18">
      <c r="A21" s="5"/>
      <c r="B21" s="5"/>
      <c r="C21" s="5"/>
      <c r="D21" s="5"/>
      <c r="E21" s="5"/>
      <c r="F21" s="5"/>
      <c r="G21" s="5"/>
      <c r="H21" s="6"/>
      <c r="I21" s="6"/>
      <c r="J21" s="6"/>
      <c r="K21" s="10"/>
      <c r="L21" s="10"/>
      <c r="M21" s="10"/>
      <c r="N21" s="10"/>
      <c r="O21" s="10"/>
      <c r="P21" s="10"/>
      <c r="Q21" s="10"/>
      <c r="R21" s="10"/>
    </row>
    <row r="22" ht="20.25" spans="1:18">
      <c r="A22" s="5"/>
      <c r="B22" s="5"/>
      <c r="C22" s="5"/>
      <c r="D22" s="5"/>
      <c r="E22" s="5"/>
      <c r="F22" s="5"/>
      <c r="G22" s="5"/>
      <c r="H22" s="6"/>
      <c r="I22" s="6"/>
      <c r="J22" s="6"/>
      <c r="K22" s="10"/>
      <c r="L22" s="10"/>
      <c r="M22" s="10"/>
      <c r="N22" s="10"/>
      <c r="O22" s="10"/>
      <c r="P22" s="10"/>
      <c r="Q22" s="10"/>
      <c r="R22" s="10"/>
    </row>
    <row r="23" ht="20.25" spans="1:18">
      <c r="A23" s="5"/>
      <c r="B23" s="5"/>
      <c r="C23" s="5"/>
      <c r="D23" s="5"/>
      <c r="E23" s="5"/>
      <c r="F23" s="5"/>
      <c r="G23" s="5"/>
      <c r="H23" s="6"/>
      <c r="I23" s="6"/>
      <c r="J23" s="6"/>
      <c r="K23" s="10"/>
      <c r="L23" s="10"/>
      <c r="M23" s="10"/>
      <c r="N23" s="10"/>
      <c r="O23" s="10"/>
      <c r="P23" s="10"/>
      <c r="Q23" s="10"/>
      <c r="R23" s="10"/>
    </row>
    <row r="24" ht="20.25" spans="1:18">
      <c r="A24" s="5"/>
      <c r="B24" s="5"/>
      <c r="C24" s="5"/>
      <c r="D24" s="5"/>
      <c r="E24" s="5"/>
      <c r="F24" s="5"/>
      <c r="G24" s="5"/>
      <c r="H24" s="6"/>
      <c r="I24" s="6"/>
      <c r="J24" s="6"/>
      <c r="K24" s="10"/>
      <c r="L24" s="10"/>
      <c r="M24" s="10"/>
      <c r="N24" s="10"/>
      <c r="O24" s="10"/>
      <c r="P24" s="10"/>
      <c r="Q24" s="10"/>
      <c r="R24" s="10"/>
    </row>
    <row r="25" ht="20.25" spans="1:18">
      <c r="A25" s="5"/>
      <c r="B25" s="5"/>
      <c r="C25" s="5"/>
      <c r="D25" s="5"/>
      <c r="E25" s="5"/>
      <c r="F25" s="5"/>
      <c r="G25" s="5"/>
      <c r="H25" s="6"/>
      <c r="I25" s="6"/>
      <c r="J25" s="6"/>
      <c r="K25" s="10"/>
      <c r="L25" s="10"/>
      <c r="M25" s="10"/>
      <c r="N25" s="10"/>
      <c r="O25" s="10"/>
      <c r="P25" s="10"/>
      <c r="Q25" s="10"/>
      <c r="R25" s="10"/>
    </row>
    <row r="26" ht="20.25" spans="1:18">
      <c r="A26" s="5"/>
      <c r="B26" s="5"/>
      <c r="C26" s="5"/>
      <c r="D26" s="5"/>
      <c r="E26" s="5"/>
      <c r="F26" s="5"/>
      <c r="G26" s="5"/>
      <c r="H26" s="6"/>
      <c r="I26" s="6"/>
      <c r="J26" s="6"/>
      <c r="K26" s="10"/>
      <c r="L26" s="10"/>
      <c r="M26" s="10"/>
      <c r="N26" s="10"/>
      <c r="O26" s="10"/>
      <c r="P26" s="10"/>
      <c r="Q26" s="10"/>
      <c r="R26" s="10"/>
    </row>
    <row r="27" ht="20.25" spans="1:18">
      <c r="A27" s="5"/>
      <c r="B27" s="5"/>
      <c r="C27" s="5"/>
      <c r="D27" s="5"/>
      <c r="E27" s="5"/>
      <c r="F27" s="5"/>
      <c r="G27" s="5"/>
      <c r="H27" s="6"/>
      <c r="I27" s="6"/>
      <c r="J27" s="6"/>
      <c r="K27" s="10"/>
      <c r="L27" s="10"/>
      <c r="M27" s="10"/>
      <c r="N27" s="10"/>
      <c r="O27" s="10"/>
      <c r="P27" s="10"/>
      <c r="Q27" s="10"/>
      <c r="R27" s="10"/>
    </row>
    <row r="28" ht="20.25" spans="1:18">
      <c r="A28" s="5"/>
      <c r="B28" s="5"/>
      <c r="C28" s="5"/>
      <c r="D28" s="5"/>
      <c r="E28" s="5"/>
      <c r="F28" s="5"/>
      <c r="G28" s="5"/>
      <c r="H28" s="6"/>
      <c r="I28" s="6"/>
      <c r="J28" s="6"/>
      <c r="K28" s="10"/>
      <c r="L28" s="10"/>
      <c r="M28" s="10"/>
      <c r="N28" s="10"/>
      <c r="O28" s="10"/>
      <c r="P28" s="10"/>
      <c r="Q28" s="10"/>
      <c r="R28" s="10"/>
    </row>
    <row r="29" ht="20.25" spans="1:18">
      <c r="A29" s="5"/>
      <c r="B29" s="5"/>
      <c r="C29" s="5"/>
      <c r="D29" s="5"/>
      <c r="E29" s="5"/>
      <c r="F29" s="5"/>
      <c r="G29" s="5"/>
      <c r="H29" s="6"/>
      <c r="I29" s="6"/>
      <c r="J29" s="6"/>
      <c r="K29" s="10"/>
      <c r="L29" s="10"/>
      <c r="M29" s="10"/>
      <c r="N29" s="10"/>
      <c r="O29" s="10"/>
      <c r="P29" s="10"/>
      <c r="Q29" s="10"/>
      <c r="R29" s="10"/>
    </row>
    <row r="30" ht="20.25" spans="1:18">
      <c r="A30" s="5"/>
      <c r="B30" s="5"/>
      <c r="C30" s="5"/>
      <c r="D30" s="5"/>
      <c r="E30" s="5"/>
      <c r="F30" s="5"/>
      <c r="G30" s="5"/>
      <c r="H30" s="6"/>
      <c r="I30" s="6"/>
      <c r="J30" s="6"/>
      <c r="K30" s="10"/>
      <c r="L30" s="10"/>
      <c r="M30" s="10"/>
      <c r="N30" s="10"/>
      <c r="O30" s="10"/>
      <c r="P30" s="10"/>
      <c r="Q30" s="10"/>
      <c r="R30" s="10"/>
    </row>
    <row r="31" ht="20.25" spans="1:18">
      <c r="A31" s="5"/>
      <c r="B31" s="5"/>
      <c r="C31" s="5"/>
      <c r="D31" s="5"/>
      <c r="E31" s="5"/>
      <c r="F31" s="5"/>
      <c r="G31" s="5"/>
      <c r="H31" s="6"/>
      <c r="I31" s="6"/>
      <c r="J31" s="6"/>
      <c r="K31" s="10"/>
      <c r="L31" s="10"/>
      <c r="M31" s="10"/>
      <c r="N31" s="10"/>
      <c r="O31" s="10"/>
      <c r="P31" s="10"/>
      <c r="Q31" s="10"/>
      <c r="R31" s="10"/>
    </row>
    <row r="32" ht="20.25" spans="1:18">
      <c r="A32" s="5"/>
      <c r="B32" s="5"/>
      <c r="C32" s="5"/>
      <c r="D32" s="5"/>
      <c r="E32" s="5"/>
      <c r="F32" s="5"/>
      <c r="G32" s="5"/>
      <c r="H32" s="6"/>
      <c r="I32" s="6"/>
      <c r="J32" s="6"/>
      <c r="K32" s="10"/>
      <c r="L32" s="10"/>
      <c r="M32" s="10"/>
      <c r="N32" s="10"/>
      <c r="O32" s="10"/>
      <c r="P32" s="10"/>
      <c r="Q32" s="10"/>
      <c r="R32" s="10"/>
    </row>
    <row r="33" ht="20.25" spans="1:18">
      <c r="A33" s="5"/>
      <c r="B33" s="5"/>
      <c r="C33" s="5"/>
      <c r="D33" s="5"/>
      <c r="E33" s="5"/>
      <c r="F33" s="5"/>
      <c r="G33" s="5"/>
      <c r="H33" s="6"/>
      <c r="I33" s="6"/>
      <c r="J33" s="6"/>
      <c r="K33" s="10"/>
      <c r="L33" s="10"/>
      <c r="M33" s="10"/>
      <c r="N33" s="10"/>
      <c r="O33" s="10"/>
      <c r="P33" s="10"/>
      <c r="Q33" s="10"/>
      <c r="R33" s="10"/>
    </row>
    <row r="34" ht="20.25" spans="1:18">
      <c r="A34" s="5"/>
      <c r="B34" s="5"/>
      <c r="C34" s="5"/>
      <c r="D34" s="5"/>
      <c r="E34" s="5"/>
      <c r="F34" s="5"/>
      <c r="G34" s="5"/>
      <c r="H34" s="6"/>
      <c r="I34" s="6"/>
      <c r="J34" s="6"/>
      <c r="K34" s="10"/>
      <c r="L34" s="10"/>
      <c r="M34" s="10"/>
      <c r="N34" s="10"/>
      <c r="O34" s="10"/>
      <c r="P34" s="10"/>
      <c r="Q34" s="10"/>
      <c r="R34" s="10"/>
    </row>
    <row r="35" ht="20.25" spans="1:18">
      <c r="A35" s="5"/>
      <c r="B35" s="5"/>
      <c r="C35" s="5"/>
      <c r="D35" s="5"/>
      <c r="E35" s="5"/>
      <c r="F35" s="5"/>
      <c r="G35" s="5"/>
      <c r="H35" s="6"/>
      <c r="I35" s="6"/>
      <c r="J35" s="6"/>
      <c r="K35" s="10"/>
      <c r="L35" s="10"/>
      <c r="M35" s="10"/>
      <c r="N35" s="10"/>
      <c r="O35" s="10"/>
      <c r="P35" s="10"/>
      <c r="Q35" s="10"/>
      <c r="R35" s="10"/>
    </row>
    <row r="36" ht="20.25" spans="1:18">
      <c r="A36" s="5"/>
      <c r="B36" s="5"/>
      <c r="C36" s="5"/>
      <c r="D36" s="5"/>
      <c r="E36" s="5"/>
      <c r="F36" s="5"/>
      <c r="G36" s="5"/>
      <c r="H36" s="6"/>
      <c r="I36" s="6"/>
      <c r="J36" s="6"/>
      <c r="K36" s="10"/>
      <c r="L36" s="10"/>
      <c r="M36" s="10"/>
      <c r="N36" s="10"/>
      <c r="O36" s="10"/>
      <c r="P36" s="10"/>
      <c r="Q36" s="10"/>
      <c r="R36" s="10"/>
    </row>
    <row r="37" ht="20.25" spans="1:18">
      <c r="A37" s="5"/>
      <c r="B37" s="5"/>
      <c r="C37" s="5"/>
      <c r="D37" s="5"/>
      <c r="E37" s="5"/>
      <c r="F37" s="5"/>
      <c r="G37" s="5"/>
      <c r="H37" s="6"/>
      <c r="I37" s="6"/>
      <c r="J37" s="6"/>
      <c r="K37" s="10"/>
      <c r="L37" s="10"/>
      <c r="M37" s="10"/>
      <c r="N37" s="10"/>
      <c r="O37" s="10"/>
      <c r="P37" s="10"/>
      <c r="Q37" s="10"/>
      <c r="R37" s="10"/>
    </row>
    <row r="38" ht="20.25" spans="1:18">
      <c r="A38" s="5"/>
      <c r="B38" s="5"/>
      <c r="C38" s="5"/>
      <c r="D38" s="5"/>
      <c r="E38" s="5"/>
      <c r="F38" s="5"/>
      <c r="G38" s="5"/>
      <c r="H38" s="6"/>
      <c r="I38" s="6"/>
      <c r="J38" s="6"/>
      <c r="K38" s="10"/>
      <c r="L38" s="10"/>
      <c r="M38" s="10"/>
      <c r="N38" s="10"/>
      <c r="O38" s="10"/>
      <c r="P38" s="10"/>
      <c r="Q38" s="10"/>
      <c r="R38" s="10"/>
    </row>
    <row r="39" ht="20.25" spans="1:18">
      <c r="A39" s="5"/>
      <c r="B39" s="5"/>
      <c r="C39" s="5"/>
      <c r="D39" s="5"/>
      <c r="E39" s="5"/>
      <c r="F39" s="5"/>
      <c r="G39" s="5"/>
      <c r="H39" s="6"/>
      <c r="I39" s="6"/>
      <c r="J39" s="6"/>
      <c r="K39" s="10"/>
      <c r="L39" s="10"/>
      <c r="M39" s="10"/>
      <c r="N39" s="10"/>
      <c r="O39" s="10"/>
      <c r="P39" s="10"/>
      <c r="Q39" s="10"/>
      <c r="R39" s="10"/>
    </row>
    <row r="40" ht="20.25" spans="1:18">
      <c r="A40" s="5"/>
      <c r="B40" s="5"/>
      <c r="C40" s="5"/>
      <c r="D40" s="5"/>
      <c r="E40" s="5"/>
      <c r="F40" s="5"/>
      <c r="G40" s="5"/>
      <c r="H40" s="6"/>
      <c r="I40" s="6"/>
      <c r="J40" s="6"/>
      <c r="K40" s="10"/>
      <c r="L40" s="10"/>
      <c r="M40" s="10"/>
      <c r="N40" s="10"/>
      <c r="O40" s="10"/>
      <c r="P40" s="10"/>
      <c r="Q40" s="10"/>
      <c r="R40" s="10"/>
    </row>
    <row r="41" ht="20.25" spans="1:18">
      <c r="A41" s="5"/>
      <c r="B41" s="5"/>
      <c r="C41" s="5"/>
      <c r="D41" s="5"/>
      <c r="E41" s="5"/>
      <c r="F41" s="5"/>
      <c r="G41" s="5"/>
      <c r="H41" s="6"/>
      <c r="I41" s="6"/>
      <c r="J41" s="6"/>
      <c r="K41" s="10"/>
      <c r="L41" s="10"/>
      <c r="M41" s="10"/>
      <c r="N41" s="10"/>
      <c r="O41" s="10"/>
      <c r="P41" s="10"/>
      <c r="Q41" s="10"/>
      <c r="R41" s="10"/>
    </row>
    <row r="42" ht="20.25" spans="1:18">
      <c r="A42" s="5"/>
      <c r="B42" s="5"/>
      <c r="C42" s="5"/>
      <c r="D42" s="5"/>
      <c r="E42" s="5"/>
      <c r="F42" s="5"/>
      <c r="G42" s="5"/>
      <c r="H42" s="6"/>
      <c r="I42" s="6"/>
      <c r="J42" s="6"/>
      <c r="K42" s="10"/>
      <c r="L42" s="10"/>
      <c r="M42" s="10"/>
      <c r="N42" s="10"/>
      <c r="O42" s="10"/>
      <c r="P42" s="10"/>
      <c r="Q42" s="10"/>
      <c r="R42" s="10"/>
    </row>
    <row r="43" ht="20.25" spans="1:18">
      <c r="A43" s="5"/>
      <c r="B43" s="5"/>
      <c r="C43" s="5"/>
      <c r="D43" s="5"/>
      <c r="E43" s="5"/>
      <c r="F43" s="5"/>
      <c r="G43" s="5"/>
      <c r="H43" s="6"/>
      <c r="I43" s="6"/>
      <c r="J43" s="6"/>
      <c r="K43" s="10"/>
      <c r="L43" s="10"/>
      <c r="M43" s="10"/>
      <c r="N43" s="10"/>
      <c r="O43" s="10"/>
      <c r="P43" s="10"/>
      <c r="Q43" s="10"/>
      <c r="R43" s="10"/>
    </row>
    <row r="44" ht="20.25" spans="1:18">
      <c r="A44" s="6"/>
      <c r="B44" s="6"/>
      <c r="C44" s="6"/>
      <c r="D44" s="6"/>
      <c r="E44" s="6"/>
      <c r="F44" s="6"/>
      <c r="G44" s="6"/>
      <c r="H44" s="6"/>
      <c r="I44" s="6"/>
      <c r="J44" s="6"/>
      <c r="K44" s="10"/>
      <c r="L44" s="10"/>
      <c r="M44" s="10"/>
      <c r="N44" s="10"/>
      <c r="O44" s="10"/>
      <c r="P44" s="10"/>
      <c r="Q44" s="10"/>
      <c r="R44" s="10"/>
    </row>
    <row r="45" ht="20.2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10"/>
      <c r="L45" s="10"/>
      <c r="M45" s="10"/>
      <c r="N45" s="10"/>
      <c r="O45" s="10"/>
      <c r="P45" s="10"/>
      <c r="Q45" s="10"/>
      <c r="R45" s="10"/>
    </row>
    <row r="46" ht="20.25" spans="1:18">
      <c r="A46" s="6"/>
      <c r="B46" s="6"/>
      <c r="C46" s="6"/>
      <c r="D46" s="6"/>
      <c r="E46" s="6"/>
      <c r="F46" s="6"/>
      <c r="G46" s="6"/>
      <c r="H46" s="6"/>
      <c r="I46" s="6"/>
      <c r="J46" s="6"/>
      <c r="K46" s="10"/>
      <c r="L46" s="10"/>
      <c r="M46" s="10"/>
      <c r="N46" s="10"/>
      <c r="O46" s="10"/>
      <c r="P46" s="10"/>
      <c r="Q46" s="10"/>
      <c r="R46" s="10"/>
    </row>
    <row r="47" ht="20.25" spans="1:18">
      <c r="A47" s="6"/>
      <c r="B47" s="6"/>
      <c r="C47" s="6"/>
      <c r="D47" s="6"/>
      <c r="E47" s="6"/>
      <c r="F47" s="6"/>
      <c r="G47" s="6"/>
      <c r="H47" s="6"/>
      <c r="I47" s="6"/>
      <c r="J47" s="6"/>
      <c r="K47" s="10"/>
      <c r="L47" s="10"/>
      <c r="M47" s="10"/>
      <c r="N47" s="10"/>
      <c r="O47" s="10"/>
      <c r="P47" s="10"/>
      <c r="Q47" s="10"/>
      <c r="R47" s="10"/>
    </row>
    <row r="48" ht="20.25" spans="1:18">
      <c r="A48" s="6"/>
      <c r="B48" s="6"/>
      <c r="C48" s="6"/>
      <c r="D48" s="6"/>
      <c r="E48" s="6"/>
      <c r="F48" s="6"/>
      <c r="G48" s="6"/>
      <c r="H48" s="6"/>
      <c r="I48" s="6"/>
      <c r="J48" s="6"/>
      <c r="K48" s="10"/>
      <c r="L48" s="10"/>
      <c r="M48" s="10"/>
      <c r="N48" s="10"/>
      <c r="O48" s="10"/>
      <c r="P48" s="10"/>
      <c r="Q48" s="10"/>
      <c r="R48" s="10"/>
    </row>
    <row r="49" ht="20.25" spans="1:18">
      <c r="A49" s="6"/>
      <c r="B49" s="6"/>
      <c r="C49" s="6"/>
      <c r="D49" s="6"/>
      <c r="E49" s="6"/>
      <c r="F49" s="6"/>
      <c r="G49" s="6"/>
      <c r="H49" s="6"/>
      <c r="I49" s="6"/>
      <c r="J49" s="6"/>
      <c r="K49" s="10"/>
      <c r="L49" s="10"/>
      <c r="M49" s="10"/>
      <c r="N49" s="10"/>
      <c r="O49" s="10"/>
      <c r="P49" s="10"/>
      <c r="Q49" s="10"/>
      <c r="R49" s="10"/>
    </row>
    <row r="50" ht="20.25" spans="1:18">
      <c r="A50" s="6"/>
      <c r="B50" s="6"/>
      <c r="C50" s="6"/>
      <c r="D50" s="6"/>
      <c r="E50" s="6"/>
      <c r="F50" s="6"/>
      <c r="G50" s="6"/>
      <c r="H50" s="6"/>
      <c r="I50" s="6"/>
      <c r="J50" s="6"/>
      <c r="K50" s="10"/>
      <c r="L50" s="10"/>
      <c r="M50" s="10"/>
      <c r="N50" s="10"/>
      <c r="O50" s="10"/>
      <c r="P50" s="10"/>
      <c r="Q50" s="10"/>
      <c r="R50" s="10"/>
    </row>
    <row r="51" ht="20.25" spans="1:18">
      <c r="A51" s="6"/>
      <c r="B51" s="6"/>
      <c r="C51" s="6"/>
      <c r="D51" s="6"/>
      <c r="E51" s="6"/>
      <c r="F51" s="6"/>
      <c r="G51" s="6"/>
      <c r="H51" s="6"/>
      <c r="I51" s="6"/>
      <c r="J51" s="6"/>
      <c r="K51" s="10"/>
      <c r="L51" s="10"/>
      <c r="M51" s="10"/>
      <c r="N51" s="10"/>
      <c r="O51" s="10"/>
      <c r="P51" s="10"/>
      <c r="Q51" s="10"/>
      <c r="R51" s="10"/>
    </row>
    <row r="52" ht="20.25" spans="1:18">
      <c r="A52" s="6"/>
      <c r="B52" s="6"/>
      <c r="C52" s="6"/>
      <c r="D52" s="6"/>
      <c r="E52" s="6"/>
      <c r="F52" s="6"/>
      <c r="G52" s="6"/>
      <c r="H52" s="6"/>
      <c r="I52" s="6"/>
      <c r="J52" s="6"/>
      <c r="K52" s="10"/>
      <c r="L52" s="10"/>
      <c r="M52" s="10"/>
      <c r="N52" s="10"/>
      <c r="O52" s="10"/>
      <c r="P52" s="10"/>
      <c r="Q52" s="10"/>
      <c r="R52" s="10"/>
    </row>
    <row r="53" ht="20.25" spans="1:18">
      <c r="A53" s="6"/>
      <c r="B53" s="6"/>
      <c r="C53" s="6"/>
      <c r="D53" s="6"/>
      <c r="E53" s="6"/>
      <c r="F53" s="6"/>
      <c r="G53" s="6"/>
      <c r="H53" s="6"/>
      <c r="I53" s="6"/>
      <c r="J53" s="6"/>
      <c r="K53" s="10"/>
      <c r="L53" s="10"/>
      <c r="M53" s="10"/>
      <c r="N53" s="10"/>
      <c r="O53" s="10"/>
      <c r="P53" s="10"/>
      <c r="Q53" s="10"/>
      <c r="R53" s="10"/>
    </row>
    <row r="54" ht="20.25" spans="1:18">
      <c r="A54" s="6"/>
      <c r="B54" s="6"/>
      <c r="C54" s="6"/>
      <c r="D54" s="6"/>
      <c r="E54" s="6"/>
      <c r="F54" s="6"/>
      <c r="G54" s="6"/>
      <c r="H54" s="6"/>
      <c r="I54" s="6"/>
      <c r="J54" s="6"/>
      <c r="K54" s="10"/>
      <c r="L54" s="10"/>
      <c r="M54" s="10"/>
      <c r="N54" s="10"/>
      <c r="O54" s="10"/>
      <c r="P54" s="10"/>
      <c r="Q54" s="10"/>
      <c r="R54" s="10"/>
    </row>
    <row r="55" ht="20.25" spans="1:18">
      <c r="A55" s="6"/>
      <c r="B55" s="6"/>
      <c r="C55" s="6"/>
      <c r="D55" s="6"/>
      <c r="E55" s="6"/>
      <c r="F55" s="6"/>
      <c r="G55" s="6"/>
      <c r="H55" s="6"/>
      <c r="I55" s="6"/>
      <c r="J55" s="6"/>
      <c r="K55" s="10"/>
      <c r="L55" s="10"/>
      <c r="M55" s="10"/>
      <c r="N55" s="10"/>
      <c r="O55" s="10"/>
      <c r="P55" s="10"/>
      <c r="Q55" s="10"/>
      <c r="R55" s="10"/>
    </row>
    <row r="56" ht="20.25" spans="1:18">
      <c r="A56" s="6"/>
      <c r="B56" s="6"/>
      <c r="C56" s="6"/>
      <c r="D56" s="6"/>
      <c r="E56" s="6"/>
      <c r="F56" s="6"/>
      <c r="G56" s="6"/>
      <c r="H56" s="6"/>
      <c r="I56" s="6"/>
      <c r="J56" s="6"/>
      <c r="K56" s="10"/>
      <c r="L56" s="10"/>
      <c r="M56" s="10"/>
      <c r="N56" s="10"/>
      <c r="O56" s="10"/>
      <c r="P56" s="10"/>
      <c r="Q56" s="10"/>
      <c r="R56" s="10"/>
    </row>
    <row r="57" ht="20.25" spans="1:18">
      <c r="A57" s="6"/>
      <c r="B57" s="6"/>
      <c r="C57" s="6"/>
      <c r="D57" s="6"/>
      <c r="E57" s="6"/>
      <c r="F57" s="6"/>
      <c r="G57" s="6"/>
      <c r="H57" s="6"/>
      <c r="I57" s="6"/>
      <c r="J57" s="6"/>
      <c r="K57" s="10"/>
      <c r="L57" s="10"/>
      <c r="M57" s="10"/>
      <c r="N57" s="10"/>
      <c r="O57" s="10"/>
      <c r="P57" s="10"/>
      <c r="Q57" s="10"/>
      <c r="R57" s="10"/>
    </row>
    <row r="58" ht="20.25" spans="1:18">
      <c r="A58" s="6"/>
      <c r="B58" s="6"/>
      <c r="C58" s="6"/>
      <c r="D58" s="6"/>
      <c r="E58" s="6"/>
      <c r="F58" s="6"/>
      <c r="G58" s="6"/>
      <c r="H58" s="6"/>
      <c r="I58" s="6"/>
      <c r="J58" s="6"/>
      <c r="K58" s="10"/>
      <c r="L58" s="10"/>
      <c r="M58" s="10"/>
      <c r="N58" s="10"/>
      <c r="O58" s="10"/>
      <c r="P58" s="10"/>
      <c r="Q58" s="10"/>
      <c r="R58" s="10"/>
    </row>
    <row r="59" ht="20.25" spans="1:18">
      <c r="A59" s="6"/>
      <c r="B59" s="6"/>
      <c r="C59" s="6"/>
      <c r="D59" s="6"/>
      <c r="E59" s="6"/>
      <c r="F59" s="6"/>
      <c r="G59" s="6"/>
      <c r="H59" s="6"/>
      <c r="I59" s="6"/>
      <c r="J59" s="6"/>
      <c r="K59" s="10"/>
      <c r="L59" s="10"/>
      <c r="M59" s="10"/>
      <c r="N59" s="10"/>
      <c r="O59" s="10"/>
      <c r="P59" s="10"/>
      <c r="Q59" s="10"/>
      <c r="R59" s="10"/>
    </row>
    <row r="60" ht="20.25" spans="1:18">
      <c r="A60" s="6"/>
      <c r="B60" s="6"/>
      <c r="C60" s="6"/>
      <c r="D60" s="6"/>
      <c r="E60" s="6"/>
      <c r="F60" s="6"/>
      <c r="G60" s="6"/>
      <c r="H60" s="6"/>
      <c r="I60" s="6"/>
      <c r="J60" s="6"/>
      <c r="K60" s="10"/>
      <c r="L60" s="10"/>
      <c r="M60" s="10"/>
      <c r="N60" s="10"/>
      <c r="O60" s="10"/>
      <c r="P60" s="10"/>
      <c r="Q60" s="10"/>
      <c r="R60" s="10"/>
    </row>
    <row r="61" ht="20.25" spans="1:18">
      <c r="A61" s="6"/>
      <c r="B61" s="6"/>
      <c r="C61" s="6"/>
      <c r="D61" s="6"/>
      <c r="E61" s="6"/>
      <c r="F61" s="6"/>
      <c r="G61" s="6"/>
      <c r="H61" s="6"/>
      <c r="I61" s="6"/>
      <c r="J61" s="6"/>
      <c r="K61" s="10"/>
      <c r="L61" s="10"/>
      <c r="M61" s="10"/>
      <c r="N61" s="10"/>
      <c r="O61" s="10"/>
      <c r="P61" s="10"/>
      <c r="Q61" s="10"/>
      <c r="R61" s="10"/>
    </row>
    <row r="62" ht="20.25" spans="1:18">
      <c r="A62" s="6"/>
      <c r="B62" s="6"/>
      <c r="C62" s="6"/>
      <c r="D62" s="6"/>
      <c r="E62" s="6"/>
      <c r="F62" s="6"/>
      <c r="G62" s="6"/>
      <c r="H62" s="6"/>
      <c r="I62" s="6"/>
      <c r="J62" s="6"/>
      <c r="K62" s="10"/>
      <c r="L62" s="10"/>
      <c r="M62" s="10"/>
      <c r="N62" s="10"/>
      <c r="O62" s="10"/>
      <c r="P62" s="10"/>
      <c r="Q62" s="10"/>
      <c r="R62" s="10"/>
    </row>
    <row r="63" ht="20.25" spans="1:18">
      <c r="A63" s="6"/>
      <c r="B63" s="6"/>
      <c r="C63" s="6"/>
      <c r="D63" s="6"/>
      <c r="E63" s="6"/>
      <c r="F63" s="6"/>
      <c r="G63" s="6"/>
      <c r="H63" s="6"/>
      <c r="I63" s="6"/>
      <c r="J63" s="6"/>
      <c r="K63" s="10"/>
      <c r="L63" s="10"/>
      <c r="M63" s="10"/>
      <c r="N63" s="10"/>
      <c r="O63" s="10"/>
      <c r="P63" s="10"/>
      <c r="Q63" s="10"/>
      <c r="R63" s="10"/>
    </row>
    <row r="64" ht="20.25" spans="1:18">
      <c r="A64" s="6"/>
      <c r="B64" s="6"/>
      <c r="C64" s="6"/>
      <c r="D64" s="6"/>
      <c r="E64" s="6"/>
      <c r="F64" s="6"/>
      <c r="G64" s="6"/>
      <c r="H64" s="6"/>
      <c r="I64" s="6"/>
      <c r="J64" s="6"/>
      <c r="K64" s="10"/>
      <c r="L64" s="10"/>
      <c r="M64" s="10"/>
      <c r="N64" s="10"/>
      <c r="O64" s="10"/>
      <c r="P64" s="10"/>
      <c r="Q64" s="10"/>
      <c r="R64" s="10"/>
    </row>
    <row r="65" ht="20.25" spans="1:18">
      <c r="A65" s="6"/>
      <c r="B65" s="6"/>
      <c r="C65" s="6"/>
      <c r="D65" s="6"/>
      <c r="E65" s="6"/>
      <c r="F65" s="6"/>
      <c r="G65" s="6"/>
      <c r="H65" s="6"/>
      <c r="I65" s="6"/>
      <c r="J65" s="6"/>
      <c r="K65" s="10"/>
      <c r="L65" s="10"/>
      <c r="M65" s="10"/>
      <c r="N65" s="10"/>
      <c r="O65" s="10"/>
      <c r="P65" s="10"/>
      <c r="Q65" s="10"/>
      <c r="R65" s="10"/>
    </row>
    <row r="66" ht="20.25" spans="1:18">
      <c r="A66" s="6"/>
      <c r="B66" s="6"/>
      <c r="C66" s="6"/>
      <c r="D66" s="6"/>
      <c r="E66" s="6"/>
      <c r="F66" s="6"/>
      <c r="G66" s="6"/>
      <c r="H66" s="6"/>
      <c r="I66" s="6"/>
      <c r="J66" s="6"/>
      <c r="K66" s="10"/>
      <c r="L66" s="10"/>
      <c r="M66" s="10"/>
      <c r="N66" s="10"/>
      <c r="O66" s="10"/>
      <c r="P66" s="10"/>
      <c r="Q66" s="10"/>
      <c r="R66" s="10"/>
    </row>
    <row r="67" ht="20.25" spans="1:18">
      <c r="A67" s="6"/>
      <c r="B67" s="6"/>
      <c r="C67" s="6"/>
      <c r="D67" s="6"/>
      <c r="E67" s="6"/>
      <c r="F67" s="6"/>
      <c r="G67" s="6"/>
      <c r="H67" s="6"/>
      <c r="I67" s="6"/>
      <c r="J67" s="6"/>
      <c r="K67" s="10"/>
      <c r="L67" s="10"/>
      <c r="M67" s="10"/>
      <c r="N67" s="10"/>
      <c r="O67" s="10"/>
      <c r="P67" s="10"/>
      <c r="Q67" s="10"/>
      <c r="R67" s="10"/>
    </row>
    <row r="68" ht="20.25" spans="1:18">
      <c r="A68" s="6"/>
      <c r="B68" s="6"/>
      <c r="C68" s="6"/>
      <c r="D68" s="6"/>
      <c r="E68" s="6"/>
      <c r="F68" s="6"/>
      <c r="G68" s="6"/>
      <c r="H68" s="6"/>
      <c r="I68" s="6"/>
      <c r="J68" s="6"/>
      <c r="K68" s="10"/>
      <c r="L68" s="10"/>
      <c r="M68" s="10"/>
      <c r="N68" s="10"/>
      <c r="O68" s="10"/>
      <c r="P68" s="10"/>
      <c r="Q68" s="10"/>
      <c r="R68" s="10"/>
    </row>
    <row r="69" ht="20.25" spans="1:18">
      <c r="A69" s="6"/>
      <c r="B69" s="6"/>
      <c r="C69" s="6"/>
      <c r="D69" s="6"/>
      <c r="E69" s="6"/>
      <c r="F69" s="6"/>
      <c r="G69" s="6"/>
      <c r="H69" s="6"/>
      <c r="I69" s="6"/>
      <c r="J69" s="6"/>
      <c r="K69" s="10"/>
      <c r="L69" s="10"/>
      <c r="M69" s="10"/>
      <c r="N69" s="10"/>
      <c r="O69" s="10"/>
      <c r="P69" s="10"/>
      <c r="Q69" s="10"/>
      <c r="R69" s="10"/>
    </row>
    <row r="70" ht="20.25" spans="1:18">
      <c r="A70" s="6"/>
      <c r="B70" s="6"/>
      <c r="C70" s="6"/>
      <c r="D70" s="6"/>
      <c r="E70" s="6"/>
      <c r="F70" s="6"/>
      <c r="G70" s="6"/>
      <c r="H70" s="6"/>
      <c r="I70" s="6"/>
      <c r="J70" s="6"/>
      <c r="K70" s="10"/>
      <c r="L70" s="10"/>
      <c r="M70" s="10"/>
      <c r="N70" s="10"/>
      <c r="O70" s="10"/>
      <c r="P70" s="10"/>
      <c r="Q70" s="10"/>
      <c r="R70" s="10"/>
    </row>
    <row r="71" ht="20.25" spans="1:18">
      <c r="A71" s="6"/>
      <c r="B71" s="6"/>
      <c r="C71" s="6"/>
      <c r="D71" s="6"/>
      <c r="E71" s="6"/>
      <c r="F71" s="6"/>
      <c r="G71" s="6"/>
      <c r="H71" s="6"/>
      <c r="I71" s="6"/>
      <c r="J71" s="6"/>
      <c r="K71" s="10"/>
      <c r="L71" s="10"/>
      <c r="M71" s="10"/>
      <c r="N71" s="10"/>
      <c r="O71" s="10"/>
      <c r="P71" s="10"/>
      <c r="Q71" s="10"/>
      <c r="R71" s="10"/>
    </row>
    <row r="72" ht="20.25" spans="1:18">
      <c r="A72" s="6"/>
      <c r="B72" s="6"/>
      <c r="C72" s="6"/>
      <c r="D72" s="6"/>
      <c r="E72" s="6"/>
      <c r="F72" s="6"/>
      <c r="G72" s="6"/>
      <c r="H72" s="6"/>
      <c r="I72" s="6"/>
      <c r="J72" s="6"/>
      <c r="K72" s="10"/>
      <c r="L72" s="10"/>
      <c r="M72" s="10"/>
      <c r="N72" s="10"/>
      <c r="O72" s="10"/>
      <c r="P72" s="10"/>
      <c r="Q72" s="10"/>
      <c r="R72" s="10"/>
    </row>
    <row r="73" ht="20.25" spans="1:18">
      <c r="A73" s="6"/>
      <c r="B73" s="6"/>
      <c r="C73" s="6"/>
      <c r="D73" s="6"/>
      <c r="E73" s="6"/>
      <c r="F73" s="6"/>
      <c r="G73" s="6"/>
      <c r="H73" s="6"/>
      <c r="I73" s="6"/>
      <c r="J73" s="6"/>
      <c r="K73" s="10"/>
      <c r="L73" s="10"/>
      <c r="M73" s="10"/>
      <c r="N73" s="10"/>
      <c r="O73" s="10"/>
      <c r="P73" s="10"/>
      <c r="Q73" s="10"/>
      <c r="R73" s="10"/>
    </row>
    <row r="74" ht="20.25" spans="1:18">
      <c r="A74" s="6"/>
      <c r="B74" s="6"/>
      <c r="C74" s="6"/>
      <c r="D74" s="6"/>
      <c r="E74" s="6"/>
      <c r="F74" s="6"/>
      <c r="G74" s="6"/>
      <c r="H74" s="6"/>
      <c r="I74" s="6"/>
      <c r="J74" s="6"/>
      <c r="K74" s="10"/>
      <c r="L74" s="10"/>
      <c r="M74" s="10"/>
      <c r="N74" s="10"/>
      <c r="O74" s="10"/>
      <c r="P74" s="10"/>
      <c r="Q74" s="10"/>
      <c r="R74" s="10"/>
    </row>
    <row r="75" ht="20.25" spans="1:18">
      <c r="A75" s="6"/>
      <c r="B75" s="6"/>
      <c r="C75" s="6"/>
      <c r="D75" s="6"/>
      <c r="E75" s="6"/>
      <c r="F75" s="6"/>
      <c r="G75" s="6"/>
      <c r="H75" s="6"/>
      <c r="I75" s="6"/>
      <c r="J75" s="6"/>
      <c r="K75" s="10"/>
      <c r="L75" s="10"/>
      <c r="M75" s="10"/>
      <c r="N75" s="10"/>
      <c r="O75" s="10"/>
      <c r="P75" s="10"/>
      <c r="Q75" s="10"/>
      <c r="R75" s="10"/>
    </row>
    <row r="76" ht="20.25" spans="1:18">
      <c r="A76" s="6"/>
      <c r="B76" s="6"/>
      <c r="C76" s="6"/>
      <c r="D76" s="6"/>
      <c r="E76" s="6"/>
      <c r="F76" s="6"/>
      <c r="G76" s="6"/>
      <c r="H76" s="6"/>
      <c r="I76" s="6"/>
      <c r="J76" s="6"/>
      <c r="K76" s="10"/>
      <c r="L76" s="10"/>
      <c r="M76" s="10"/>
      <c r="N76" s="10"/>
      <c r="O76" s="10"/>
      <c r="P76" s="10"/>
      <c r="Q76" s="10"/>
      <c r="R76" s="10"/>
    </row>
    <row r="77" ht="20.25" spans="1:18">
      <c r="A77" s="6"/>
      <c r="B77" s="6"/>
      <c r="C77" s="6"/>
      <c r="D77" s="6"/>
      <c r="E77" s="6"/>
      <c r="F77" s="6"/>
      <c r="G77" s="6"/>
      <c r="H77" s="6"/>
      <c r="I77" s="6"/>
      <c r="J77" s="6"/>
      <c r="K77" s="10"/>
      <c r="L77" s="10"/>
      <c r="M77" s="10"/>
      <c r="N77" s="10"/>
      <c r="O77" s="10"/>
      <c r="P77" s="10"/>
      <c r="Q77" s="10"/>
      <c r="R77" s="10"/>
    </row>
    <row r="78" ht="20.25" spans="1:18">
      <c r="A78" s="6"/>
      <c r="B78" s="6"/>
      <c r="C78" s="6"/>
      <c r="D78" s="6"/>
      <c r="E78" s="6"/>
      <c r="F78" s="6"/>
      <c r="G78" s="6"/>
      <c r="H78" s="6"/>
      <c r="I78" s="6"/>
      <c r="J78" s="6"/>
      <c r="K78" s="10"/>
      <c r="L78" s="10"/>
      <c r="M78" s="10"/>
      <c r="N78" s="10"/>
      <c r="O78" s="10"/>
      <c r="P78" s="10"/>
      <c r="Q78" s="10"/>
      <c r="R78" s="10"/>
    </row>
    <row r="79" ht="20.25" spans="1:18">
      <c r="A79" s="6"/>
      <c r="B79" s="6"/>
      <c r="C79" s="6"/>
      <c r="D79" s="6"/>
      <c r="E79" s="6"/>
      <c r="F79" s="6"/>
      <c r="G79" s="6"/>
      <c r="H79" s="6"/>
      <c r="I79" s="6"/>
      <c r="J79" s="6"/>
      <c r="K79" s="10"/>
      <c r="L79" s="10"/>
      <c r="M79" s="10"/>
      <c r="N79" s="10"/>
      <c r="O79" s="10"/>
      <c r="P79" s="10"/>
      <c r="Q79" s="10"/>
      <c r="R79" s="10"/>
    </row>
    <row r="80" ht="20.25" spans="1:18">
      <c r="A80" s="6"/>
      <c r="B80" s="6"/>
      <c r="C80" s="6"/>
      <c r="D80" s="6"/>
      <c r="E80" s="6"/>
      <c r="F80" s="6"/>
      <c r="G80" s="6"/>
      <c r="H80" s="6"/>
      <c r="I80" s="6"/>
      <c r="J80" s="6"/>
      <c r="K80" s="10"/>
      <c r="L80" s="10"/>
      <c r="M80" s="10"/>
      <c r="N80" s="10"/>
      <c r="O80" s="10"/>
      <c r="P80" s="10"/>
      <c r="Q80" s="10"/>
      <c r="R80" s="10"/>
    </row>
    <row r="81" ht="20.25" spans="1:18">
      <c r="A81" s="6"/>
      <c r="B81" s="6"/>
      <c r="C81" s="6"/>
      <c r="D81" s="6"/>
      <c r="E81" s="6"/>
      <c r="F81" s="6"/>
      <c r="G81" s="6"/>
      <c r="H81" s="6"/>
      <c r="I81" s="6"/>
      <c r="J81" s="6"/>
      <c r="K81" s="10"/>
      <c r="L81" s="10"/>
      <c r="M81" s="10"/>
      <c r="N81" s="10"/>
      <c r="O81" s="10"/>
      <c r="P81" s="10"/>
      <c r="Q81" s="10"/>
      <c r="R81" s="10"/>
    </row>
    <row r="82" ht="20.25" spans="1:18">
      <c r="A82" s="6"/>
      <c r="B82" s="6"/>
      <c r="C82" s="6"/>
      <c r="D82" s="6"/>
      <c r="E82" s="6"/>
      <c r="F82" s="6"/>
      <c r="G82" s="6"/>
      <c r="H82" s="6"/>
      <c r="I82" s="6"/>
      <c r="J82" s="6"/>
      <c r="K82" s="10"/>
      <c r="L82" s="10"/>
      <c r="M82" s="10"/>
      <c r="N82" s="10"/>
      <c r="O82" s="10"/>
      <c r="P82" s="10"/>
      <c r="Q82" s="10"/>
      <c r="R82" s="10"/>
    </row>
    <row r="83" ht="20.25" spans="1:18">
      <c r="A83" s="6"/>
      <c r="B83" s="6"/>
      <c r="C83" s="6"/>
      <c r="D83" s="6"/>
      <c r="E83" s="6"/>
      <c r="F83" s="6"/>
      <c r="G83" s="6"/>
      <c r="H83" s="6"/>
      <c r="I83" s="6"/>
      <c r="J83" s="6"/>
      <c r="K83" s="10"/>
      <c r="L83" s="10"/>
      <c r="M83" s="10"/>
      <c r="N83" s="10"/>
      <c r="O83" s="10"/>
      <c r="P83" s="10"/>
      <c r="Q83" s="10"/>
      <c r="R83" s="10"/>
    </row>
    <row r="84" ht="20.25" spans="1:18">
      <c r="A84" s="6"/>
      <c r="B84" s="6"/>
      <c r="C84" s="6"/>
      <c r="D84" s="6"/>
      <c r="E84" s="6"/>
      <c r="F84" s="6"/>
      <c r="G84" s="6"/>
      <c r="H84" s="6"/>
      <c r="I84" s="6"/>
      <c r="J84" s="6"/>
      <c r="K84" s="10"/>
      <c r="L84" s="10"/>
      <c r="M84" s="10"/>
      <c r="N84" s="10"/>
      <c r="O84" s="10"/>
      <c r="P84" s="10"/>
      <c r="Q84" s="10"/>
      <c r="R84" s="10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2025-04-10T16:40:50Z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9CDB7CB2C71B4C338881F8A52E018F17_13</vt:lpwstr>
  </property>
  <property fmtid="{D5CDD505-2E9C-101B-9397-08002B2CF9AE}" pid="3" name="KSOProductBuildVer">
    <vt:lpwstr>2052-12.1.0.15712</vt:lpwstr>
  </property>
</Properties>
</file>