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<sst xmlns="http://schemas.openxmlformats.org/spreadsheetml/2006/main" count="369" uniqueCount="330">
  <si>
    <t>京沪深强转弱</t>
  </si>
  <si>
    <t>京沪深弱转强</t>
  </si>
  <si>
    <t>代码</t>
  </si>
  <si>
    <t>简称</t>
  </si>
  <si>
    <t>总市值</t>
  </si>
  <si>
    <t>电力</t>
  </si>
  <si>
    <t>28448.63亿</t>
  </si>
  <si>
    <t>基金重仓</t>
  </si>
  <si>
    <t>348222.06亿</t>
  </si>
  <si>
    <t>承诺不减</t>
  </si>
  <si>
    <t>23441.04亿</t>
  </si>
  <si>
    <t>行业龙头</t>
  </si>
  <si>
    <t>194781.00亿</t>
  </si>
  <si>
    <t>QFII新进</t>
  </si>
  <si>
    <t>7786.73亿</t>
  </si>
  <si>
    <t>中特估</t>
  </si>
  <si>
    <t>184566.77亿</t>
  </si>
  <si>
    <t>风险提示</t>
  </si>
  <si>
    <t>5813.56亿</t>
  </si>
  <si>
    <t>绩优股</t>
  </si>
  <si>
    <t>141639.47亿</t>
  </si>
  <si>
    <t>保险新进</t>
  </si>
  <si>
    <t>5612.49亿</t>
  </si>
  <si>
    <t>证金汇金持股</t>
  </si>
  <si>
    <t>136994.44亿</t>
  </si>
  <si>
    <t>近期弱势</t>
  </si>
  <si>
    <t>4985.90亿</t>
  </si>
  <si>
    <t>一带一路</t>
  </si>
  <si>
    <t>115240.55亿</t>
  </si>
  <si>
    <t>机构吸筹</t>
  </si>
  <si>
    <t>4695.71亿</t>
  </si>
  <si>
    <t>红利指数</t>
  </si>
  <si>
    <t>93155.70亿</t>
  </si>
  <si>
    <t>近期复牌</t>
  </si>
  <si>
    <t>3933.83亿</t>
  </si>
  <si>
    <t>全指材料</t>
  </si>
  <si>
    <t>54080.40亿</t>
  </si>
  <si>
    <t>新进指标股</t>
  </si>
  <si>
    <t>3454.56亿</t>
  </si>
  <si>
    <t>整体上市</t>
  </si>
  <si>
    <t>43218.19亿</t>
  </si>
  <si>
    <t>配股预案</t>
  </si>
  <si>
    <t>--</t>
  </si>
  <si>
    <t>QFII重仓</t>
  </si>
  <si>
    <t>40730.24亿</t>
  </si>
  <si>
    <t>绿色电力</t>
  </si>
  <si>
    <t>全指医药</t>
  </si>
  <si>
    <t>40478.86亿</t>
  </si>
  <si>
    <t>创医药</t>
  </si>
  <si>
    <t>高市净率</t>
  </si>
  <si>
    <t>37851.30亿</t>
  </si>
  <si>
    <t>白酒概念</t>
  </si>
  <si>
    <t>36053.66亿</t>
  </si>
  <si>
    <t>券商重仓</t>
  </si>
  <si>
    <t>31769.17亿</t>
  </si>
  <si>
    <t>券商金股</t>
  </si>
  <si>
    <t>28985.97亿</t>
  </si>
  <si>
    <t>四川板块</t>
  </si>
  <si>
    <t>27285.96亿</t>
  </si>
  <si>
    <t>商誉减值</t>
  </si>
  <si>
    <t>22950.35亿</t>
  </si>
  <si>
    <t>贵州板块</t>
  </si>
  <si>
    <t>22642.33亿</t>
  </si>
  <si>
    <t>户数增加</t>
  </si>
  <si>
    <t>20970.83亿</t>
  </si>
  <si>
    <t>通信设备</t>
  </si>
  <si>
    <t>20901.60亿</t>
  </si>
  <si>
    <t>铁路基建</t>
  </si>
  <si>
    <t>20391.32亿</t>
  </si>
  <si>
    <t>医疗保健</t>
  </si>
  <si>
    <t>19077.91亿</t>
  </si>
  <si>
    <t>稀缺资源</t>
  </si>
  <si>
    <t>17354.09亿</t>
  </si>
  <si>
    <t>建筑</t>
  </si>
  <si>
    <t>16077.75亿</t>
  </si>
  <si>
    <t>户数减少</t>
  </si>
  <si>
    <t>14669.39亿</t>
  </si>
  <si>
    <t>含B股</t>
  </si>
  <si>
    <t>11235.08亿</t>
  </si>
  <si>
    <t>农林牧渔</t>
  </si>
  <si>
    <t>10352.39亿</t>
  </si>
  <si>
    <t>航空</t>
  </si>
  <si>
    <t>9147.61亿</t>
  </si>
  <si>
    <t>云南板块</t>
  </si>
  <si>
    <t>7801.01亿</t>
  </si>
  <si>
    <t>密集调研</t>
  </si>
  <si>
    <t>7772.98亿</t>
  </si>
  <si>
    <t>猪肉</t>
  </si>
  <si>
    <t>7621.84亿</t>
  </si>
  <si>
    <t>新疆板块</t>
  </si>
  <si>
    <t>7384.09亿</t>
  </si>
  <si>
    <t>建材</t>
  </si>
  <si>
    <t>7333.89亿</t>
  </si>
  <si>
    <t>运输设备</t>
  </si>
  <si>
    <t>4852.18亿</t>
  </si>
  <si>
    <t>供气供热</t>
  </si>
  <si>
    <t>3201.53亿</t>
  </si>
  <si>
    <t>海南板块</t>
  </si>
  <si>
    <t>3103.49亿</t>
  </si>
  <si>
    <t>宁夏板块</t>
  </si>
  <si>
    <t>1870.08亿</t>
  </si>
  <si>
    <t>日用化工</t>
  </si>
  <si>
    <t>1617.30亿</t>
  </si>
  <si>
    <t>草甘膦</t>
  </si>
  <si>
    <t>1571.13亿</t>
  </si>
  <si>
    <t>水务</t>
  </si>
  <si>
    <t>1425.78亿</t>
  </si>
  <si>
    <t>商贸代理</t>
  </si>
  <si>
    <t>1109.35亿</t>
  </si>
  <si>
    <t>Ｂ股指数</t>
  </si>
  <si>
    <t>701.55亿</t>
  </si>
  <si>
    <t>治理指数</t>
  </si>
  <si>
    <t>国企改革</t>
  </si>
  <si>
    <t>投资时钟</t>
  </si>
  <si>
    <t>小盘价值</t>
  </si>
  <si>
    <t>中盘成长</t>
  </si>
  <si>
    <t>大盘成长</t>
  </si>
  <si>
    <t>国证价值</t>
  </si>
  <si>
    <t>环渤海</t>
  </si>
  <si>
    <t>深证治理</t>
  </si>
  <si>
    <t>深证红利</t>
  </si>
  <si>
    <t>国证治理</t>
  </si>
  <si>
    <t>国证服务</t>
  </si>
  <si>
    <t>创成长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</si>
  <si>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</si>
  <si>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</si>
  <si>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</si>
  <si>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</si>
  <si>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</si>
  <si>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</si>
  <si>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</si>
  <si>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</si>
  <si>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</si>
  <si>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</si>
  <si>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</si>
  <si>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</si>
  <si>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</si>
  <si>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</si>
  <si>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</si>
  <si>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</si>
  <si>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</si>
  <si>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</si>
  <si>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</si>
  <si>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</si>
  <si>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上证银行</t>
  </si>
  <si>
    <t>深证电信</t>
  </si>
  <si>
    <t>企债指数</t>
  </si>
  <si>
    <t>沪公司债</t>
  </si>
  <si>
    <t>沪企债30</t>
  </si>
  <si>
    <t>5年信用</t>
  </si>
  <si>
    <t>信用100</t>
  </si>
  <si>
    <t>科创生物</t>
  </si>
  <si>
    <t>百发100</t>
  </si>
  <si>
    <t>CS精准医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</si>
  <si>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</si>
  <si>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</si>
  <si>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</si>
  <si>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</si>
  <si>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</si>
  <si>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</si>
  <si>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</si>
  <si>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I300</t>
  </si>
  <si>
    <t>专利领先</t>
  </si>
  <si>
    <t>中证下游</t>
  </si>
  <si>
    <t>深成电信</t>
  </si>
  <si>
    <t>【数据引擎：奇衡DK阿赖耶识系统】情绪值</t>
  </si>
  <si>
    <t>OI00</t>
  </si>
  <si>
    <t>菜油连续</t>
  </si>
  <si>
    <t>BC00</t>
  </si>
  <si>
    <t>国际铜连续</t>
  </si>
  <si>
    <t>UR00</t>
  </si>
  <si>
    <t>尿素连续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</si>
  <si>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</si>
  <si>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</si>
  <si>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</si>
  <si>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</si>
  <si>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</si>
  <si>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</si>
  <si>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</si>
  <si>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</si>
  <si>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SRX00</t>
  </si>
  <si>
    <t>白糖连续</t>
  </si>
  <si>
    <t>AO00</t>
  </si>
  <si>
    <t>氧化铝连续</t>
  </si>
  <si>
    <t>EB00</t>
  </si>
  <si>
    <t>苯乙烯连续</t>
  </si>
  <si>
    <t>RB00</t>
  </si>
  <si>
    <t>螺纹钢连续</t>
  </si>
  <si>
    <t>SP00</t>
  </si>
  <si>
    <t>纸浆连续</t>
  </si>
  <si>
    <t>EG00</t>
  </si>
  <si>
    <t>乙二醇连续</t>
  </si>
  <si>
    <t>JD00</t>
  </si>
  <si>
    <t>鸡蛋连续</t>
  </si>
  <si>
    <t>JM00</t>
  </si>
  <si>
    <t>焦煤连续</t>
  </si>
  <si>
    <t>LR00</t>
  </si>
  <si>
    <t>晚籼稻连续</t>
  </si>
  <si>
    <t>MA00</t>
  </si>
  <si>
    <t>甲醇连续</t>
  </si>
  <si>
    <t>PF00</t>
  </si>
  <si>
    <t>短纤连续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</si>
  <si>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</si>
  <si>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</si>
  <si>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</si>
  <si>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</si>
  <si>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</si>
  <si>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</si>
  <si>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</si>
  <si>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</si>
  <si>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</si>
  <si>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</si>
  <si>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LC00</t>
  </si>
  <si>
    <t>碳酸锂连续</t>
  </si>
  <si>
    <t>SI00</t>
  </si>
  <si>
    <t>工业硅连续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</si>
  <si>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</si>
  <si>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</si>
  <si>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</si>
  <si>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</si>
  <si>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</si>
  <si>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</si>
  <si>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</si>
  <si>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</si>
  <si>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</si>
  <si>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</si>
  <si>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</si>
  <si>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</si>
  <si>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</si>
  <si>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</si>
  <si>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</si>
  <si>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</si>
  <si>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</si>
  <si>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</si>
  <si>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</si>
  <si>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</si>
  <si>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</si>
  <si>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</si>
  <si>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</si>
  <si>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</si>
  <si>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</si>
  <si>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</si>
  <si>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</si>
  <si>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</si>
  <si>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</si>
  <si>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</si>
  <si>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</si>
  <si>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</si>
  <si>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</si>
  <si>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</si>
  <si>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</si>
  <si>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</si>
  <si>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J00</t>
  </si>
  <si>
    <t>焦炭连续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</si>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</sst>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I11" sqref="I11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"880305"</f>
        <v>880305</v>
      </c>
      <c r="B3" s="32" t="s">
        <v>5</v>
      </c>
      <c r="C3" s="32" t="s">
        <v>6</v>
      </c>
      <c r="D3" s="32" t="str">
        <f>"880801"</f>
        <v>880801</v>
      </c>
      <c r="E3" s="32" t="s">
        <v>7</v>
      </c>
      <c r="F3" s="32" t="s">
        <v>8</v>
      </c>
    </row>
    <row r="4" ht="13.5" spans="1:6">
      <c r="A4" s="32" t="str">
        <f>"880527"</f>
        <v>880527</v>
      </c>
      <c r="B4" s="32" t="s">
        <v>9</v>
      </c>
      <c r="C4" s="32" t="s">
        <v>10</v>
      </c>
      <c r="D4" s="32" t="str">
        <f>"880847"</f>
        <v>880847</v>
      </c>
      <c r="E4" s="32" t="s">
        <v>11</v>
      </c>
      <c r="F4" s="32" t="s">
        <v>12</v>
      </c>
    </row>
    <row r="5" ht="13.5" spans="1:6">
      <c r="A5" s="32" t="str">
        <f>"880781"</f>
        <v>880781</v>
      </c>
      <c r="B5" s="32" t="s">
        <v>13</v>
      </c>
      <c r="C5" s="32" t="s">
        <v>14</v>
      </c>
      <c r="D5" s="32" t="str">
        <f>"880671"</f>
        <v>880671</v>
      </c>
      <c r="E5" s="32" t="s">
        <v>15</v>
      </c>
      <c r="F5" s="32" t="s">
        <v>16</v>
      </c>
    </row>
    <row r="6" ht="13.5" spans="1:6">
      <c r="A6" s="32" t="str">
        <f>"880896"</f>
        <v>880896</v>
      </c>
      <c r="B6" s="32" t="s">
        <v>17</v>
      </c>
      <c r="C6" s="32" t="s">
        <v>18</v>
      </c>
      <c r="D6" s="32" t="str">
        <f>"880835"</f>
        <v>880835</v>
      </c>
      <c r="E6" s="32" t="s">
        <v>19</v>
      </c>
      <c r="F6" s="32" t="s">
        <v>20</v>
      </c>
    </row>
    <row r="7" ht="13.5" spans="1:6">
      <c r="A7" s="32" t="str">
        <f>"880782"</f>
        <v>880782</v>
      </c>
      <c r="B7" s="32" t="s">
        <v>21</v>
      </c>
      <c r="C7" s="32" t="s">
        <v>22</v>
      </c>
      <c r="D7" s="32" t="str">
        <f>"880857"</f>
        <v>880857</v>
      </c>
      <c r="E7" s="32" t="s">
        <v>23</v>
      </c>
      <c r="F7" s="32" t="s">
        <v>24</v>
      </c>
    </row>
    <row r="8" ht="13.5" spans="1:6">
      <c r="A8" s="32" t="str">
        <f>"880881"</f>
        <v>880881</v>
      </c>
      <c r="B8" s="32" t="s">
        <v>25</v>
      </c>
      <c r="C8" s="32" t="s">
        <v>26</v>
      </c>
      <c r="D8" s="32" t="str">
        <f>"880594"</f>
        <v>880594</v>
      </c>
      <c r="E8" s="32" t="s">
        <v>27</v>
      </c>
      <c r="F8" s="32" t="s">
        <v>28</v>
      </c>
    </row>
    <row r="9" ht="13.5" spans="1:6">
      <c r="A9" s="32" t="str">
        <f>"880756"</f>
        <v>880756</v>
      </c>
      <c r="B9" s="32" t="s">
        <v>29</v>
      </c>
      <c r="C9" s="32" t="s">
        <v>30</v>
      </c>
      <c r="D9" s="32" t="str">
        <f>"000015"</f>
        <v>000015</v>
      </c>
      <c r="E9" s="32" t="s">
        <v>31</v>
      </c>
      <c r="F9" s="32" t="s">
        <v>32</v>
      </c>
    </row>
    <row r="10" ht="13.5" spans="1:6">
      <c r="A10" s="32" t="str">
        <f>"880872"</f>
        <v>880872</v>
      </c>
      <c r="B10" s="32" t="s">
        <v>33</v>
      </c>
      <c r="C10" s="32" t="s">
        <v>34</v>
      </c>
      <c r="D10" s="32" t="str">
        <f>"000987"</f>
        <v>000987</v>
      </c>
      <c r="E10" s="32" t="s">
        <v>35</v>
      </c>
      <c r="F10" s="32" t="s">
        <v>36</v>
      </c>
    </row>
    <row r="11" ht="13.5" spans="1:6">
      <c r="A11" s="32" t="str">
        <f>"880603"</f>
        <v>880603</v>
      </c>
      <c r="B11" s="32" t="s">
        <v>37</v>
      </c>
      <c r="C11" s="32" t="s">
        <v>38</v>
      </c>
      <c r="D11" s="32" t="str">
        <f>"880532"</f>
        <v>880532</v>
      </c>
      <c r="E11" s="32" t="s">
        <v>39</v>
      </c>
      <c r="F11" s="32" t="s">
        <v>40</v>
      </c>
    </row>
    <row r="12" ht="13.5" spans="1:6">
      <c r="A12" s="32" t="str">
        <f>"880890"</f>
        <v>880890</v>
      </c>
      <c r="B12" s="32" t="s">
        <v>41</v>
      </c>
      <c r="C12" s="32" t="s">
        <v>42</v>
      </c>
      <c r="D12" s="32" t="str">
        <f>"880802"</f>
        <v>880802</v>
      </c>
      <c r="E12" s="32" t="s">
        <v>43</v>
      </c>
      <c r="F12" s="32" t="s">
        <v>44</v>
      </c>
    </row>
    <row r="13" ht="13.5" spans="1:6">
      <c r="A13" s="32" t="str">
        <f>"399438"</f>
        <v>399438</v>
      </c>
      <c r="B13" s="32" t="s">
        <v>45</v>
      </c>
      <c r="C13" s="32" t="s">
        <v>42</v>
      </c>
      <c r="D13" s="32" t="str">
        <f>"000991"</f>
        <v>000991</v>
      </c>
      <c r="E13" s="32" t="s">
        <v>46</v>
      </c>
      <c r="F13" s="32" t="s">
        <v>47</v>
      </c>
    </row>
    <row r="14" ht="13.5" spans="1:6">
      <c r="A14" s="32" t="str">
        <f>"399275"</f>
        <v>399275</v>
      </c>
      <c r="B14" s="32" t="s">
        <v>48</v>
      </c>
      <c r="C14" s="32" t="s">
        <v>42</v>
      </c>
      <c r="D14" s="32" t="str">
        <f>"880827"</f>
        <v>880827</v>
      </c>
      <c r="E14" s="32" t="s">
        <v>49</v>
      </c>
      <c r="F14" s="32" t="s">
        <v>50</v>
      </c>
    </row>
    <row r="15" ht="16.5" spans="1:6">
      <c r="A15" s="21"/>
      <c r="B15" s="21"/>
      <c r="C15" s="21"/>
      <c r="D15" s="32" t="str">
        <f>"880564"</f>
        <v>880564</v>
      </c>
      <c r="E15" s="32" t="s">
        <v>51</v>
      </c>
      <c r="F15" s="32" t="s">
        <v>52</v>
      </c>
    </row>
    <row r="16" ht="16.5" spans="1:6">
      <c r="A16" s="21"/>
      <c r="B16" s="21"/>
      <c r="C16" s="21"/>
      <c r="D16" s="32" t="str">
        <f>"880803"</f>
        <v>880803</v>
      </c>
      <c r="E16" s="32" t="s">
        <v>53</v>
      </c>
      <c r="F16" s="32" t="s">
        <v>54</v>
      </c>
    </row>
    <row r="17" ht="16.5" spans="1:6">
      <c r="A17" s="21"/>
      <c r="B17" s="21"/>
      <c r="C17" s="21"/>
      <c r="D17" s="32" t="str">
        <f>"880620"</f>
        <v>880620</v>
      </c>
      <c r="E17" s="32" t="s">
        <v>55</v>
      </c>
      <c r="F17" s="32" t="s">
        <v>56</v>
      </c>
    </row>
    <row r="18" ht="16.5" spans="1:6">
      <c r="A18" s="21"/>
      <c r="B18" s="21"/>
      <c r="C18" s="21"/>
      <c r="D18" s="32" t="str">
        <f>"880223"</f>
        <v>880223</v>
      </c>
      <c r="E18" s="32" t="s">
        <v>57</v>
      </c>
      <c r="F18" s="32" t="s">
        <v>58</v>
      </c>
    </row>
    <row r="19" ht="16.5" spans="1:6">
      <c r="A19" s="21"/>
      <c r="B19" s="21"/>
      <c r="C19" s="21"/>
      <c r="D19" s="32" t="str">
        <f>"880817"</f>
        <v>880817</v>
      </c>
      <c r="E19" s="32" t="s">
        <v>59</v>
      </c>
      <c r="F19" s="32" t="s">
        <v>60</v>
      </c>
    </row>
    <row r="20" ht="16.5" spans="1:6">
      <c r="A20" s="21"/>
      <c r="B20" s="21"/>
      <c r="C20" s="21"/>
      <c r="D20" s="32" t="str">
        <f>"880229"</f>
        <v>880229</v>
      </c>
      <c r="E20" s="32" t="s">
        <v>61</v>
      </c>
      <c r="F20" s="32" t="s">
        <v>62</v>
      </c>
    </row>
    <row r="21" ht="16.5" spans="1:6">
      <c r="A21" s="21"/>
      <c r="B21" s="21"/>
      <c r="C21" s="21"/>
      <c r="D21" s="32" t="str">
        <f>"880876"</f>
        <v>880876</v>
      </c>
      <c r="E21" s="32" t="s">
        <v>63</v>
      </c>
      <c r="F21" s="32" t="s">
        <v>64</v>
      </c>
    </row>
    <row r="22" ht="16.5" spans="1:6">
      <c r="A22" s="21"/>
      <c r="B22" s="21"/>
      <c r="C22" s="21"/>
      <c r="D22" s="32" t="str">
        <f>"880490"</f>
        <v>880490</v>
      </c>
      <c r="E22" s="32" t="s">
        <v>65</v>
      </c>
      <c r="F22" s="32" t="s">
        <v>66</v>
      </c>
    </row>
    <row r="23" ht="16.5" spans="1:6">
      <c r="A23" s="21"/>
      <c r="B23" s="21"/>
      <c r="C23" s="21"/>
      <c r="D23" s="32" t="str">
        <f>"880525"</f>
        <v>880525</v>
      </c>
      <c r="E23" s="32" t="s">
        <v>67</v>
      </c>
      <c r="F23" s="32" t="s">
        <v>68</v>
      </c>
    </row>
    <row r="24" ht="16.5" spans="1:6">
      <c r="A24" s="21"/>
      <c r="B24" s="21"/>
      <c r="C24" s="21"/>
      <c r="D24" s="32" t="str">
        <f>"880398"</f>
        <v>880398</v>
      </c>
      <c r="E24" s="32" t="s">
        <v>69</v>
      </c>
      <c r="F24" s="32" t="s">
        <v>70</v>
      </c>
    </row>
    <row r="25" ht="16.5" spans="1:6">
      <c r="A25" s="21"/>
      <c r="B25" s="21"/>
      <c r="C25" s="21"/>
      <c r="D25" s="32" t="str">
        <f>"880505"</f>
        <v>880505</v>
      </c>
      <c r="E25" s="32" t="s">
        <v>71</v>
      </c>
      <c r="F25" s="32" t="s">
        <v>72</v>
      </c>
    </row>
    <row r="26" ht="16.5" spans="1:6">
      <c r="A26" s="21"/>
      <c r="B26" s="21"/>
      <c r="C26" s="21"/>
      <c r="D26" s="32" t="str">
        <f>"880476"</f>
        <v>880476</v>
      </c>
      <c r="E26" s="32" t="s">
        <v>73</v>
      </c>
      <c r="F26" s="32" t="s">
        <v>74</v>
      </c>
    </row>
    <row r="27" ht="16.5" spans="1:6">
      <c r="A27" s="21"/>
      <c r="B27" s="21"/>
      <c r="C27" s="21"/>
      <c r="D27" s="32" t="str">
        <f>"880877"</f>
        <v>880877</v>
      </c>
      <c r="E27" s="32" t="s">
        <v>75</v>
      </c>
      <c r="F27" s="32" t="s">
        <v>76</v>
      </c>
    </row>
    <row r="28" ht="16.5" spans="1:6">
      <c r="A28" s="21"/>
      <c r="B28" s="21"/>
      <c r="C28" s="21"/>
      <c r="D28" s="32" t="str">
        <f>"880502"</f>
        <v>880502</v>
      </c>
      <c r="E28" s="32" t="s">
        <v>77</v>
      </c>
      <c r="F28" s="32" t="s">
        <v>78</v>
      </c>
    </row>
    <row r="29" ht="16.5" spans="1:6">
      <c r="A29" s="21"/>
      <c r="B29" s="21"/>
      <c r="C29" s="21"/>
      <c r="D29" s="32" t="str">
        <f>"880360"</f>
        <v>880360</v>
      </c>
      <c r="E29" s="32" t="s">
        <v>79</v>
      </c>
      <c r="F29" s="32" t="s">
        <v>80</v>
      </c>
    </row>
    <row r="30" ht="16.5" spans="1:6">
      <c r="A30" s="21"/>
      <c r="B30" s="21"/>
      <c r="C30" s="21"/>
      <c r="D30" s="32" t="str">
        <f>"880430"</f>
        <v>880430</v>
      </c>
      <c r="E30" s="32" t="s">
        <v>81</v>
      </c>
      <c r="F30" s="32" t="s">
        <v>82</v>
      </c>
    </row>
    <row r="31" ht="16.5" spans="1:6">
      <c r="A31" s="21"/>
      <c r="B31" s="21"/>
      <c r="C31" s="21"/>
      <c r="D31" s="32" t="str">
        <f>"880227"</f>
        <v>880227</v>
      </c>
      <c r="E31" s="32" t="s">
        <v>83</v>
      </c>
      <c r="F31" s="32" t="s">
        <v>84</v>
      </c>
    </row>
    <row r="32" ht="16.5" spans="1:6">
      <c r="A32" s="21"/>
      <c r="B32" s="21"/>
      <c r="C32" s="21"/>
      <c r="D32" s="32" t="str">
        <f>"880816"</f>
        <v>880816</v>
      </c>
      <c r="E32" s="32" t="s">
        <v>85</v>
      </c>
      <c r="F32" s="32" t="s">
        <v>86</v>
      </c>
    </row>
    <row r="33" ht="16.5" spans="1:6">
      <c r="A33" s="21"/>
      <c r="B33" s="21"/>
      <c r="C33" s="21"/>
      <c r="D33" s="32" t="str">
        <f>"880936"</f>
        <v>880936</v>
      </c>
      <c r="E33" s="32" t="s">
        <v>87</v>
      </c>
      <c r="F33" s="32" t="s">
        <v>88</v>
      </c>
    </row>
    <row r="34" ht="16.5" spans="1:6">
      <c r="A34" s="21"/>
      <c r="B34" s="21"/>
      <c r="C34" s="21"/>
      <c r="D34" s="32" t="str">
        <f>"880202"</f>
        <v>880202</v>
      </c>
      <c r="E34" s="32" t="s">
        <v>89</v>
      </c>
      <c r="F34" s="32" t="s">
        <v>90</v>
      </c>
    </row>
    <row r="35" ht="16.5" spans="1:6">
      <c r="A35" s="21"/>
      <c r="B35" s="21"/>
      <c r="C35" s="21"/>
      <c r="D35" s="32" t="str">
        <f>"880344"</f>
        <v>880344</v>
      </c>
      <c r="E35" s="32" t="s">
        <v>91</v>
      </c>
      <c r="F35" s="32" t="s">
        <v>92</v>
      </c>
    </row>
    <row r="36" ht="16.5" spans="1:6">
      <c r="A36" s="21"/>
      <c r="B36" s="21"/>
      <c r="C36" s="21"/>
      <c r="D36" s="32" t="str">
        <f>"880432"</f>
        <v>880432</v>
      </c>
      <c r="E36" s="32" t="s">
        <v>93</v>
      </c>
      <c r="F36" s="32" t="s">
        <v>94</v>
      </c>
    </row>
    <row r="37" ht="16.5" spans="1:6">
      <c r="A37" s="21"/>
      <c r="B37" s="21"/>
      <c r="C37" s="21"/>
      <c r="D37" s="32" t="str">
        <f>"880455"</f>
        <v>880455</v>
      </c>
      <c r="E37" s="32" t="s">
        <v>95</v>
      </c>
      <c r="F37" s="32" t="s">
        <v>96</v>
      </c>
    </row>
    <row r="38" ht="16.5" spans="1:6">
      <c r="A38" s="21"/>
      <c r="B38" s="21"/>
      <c r="C38" s="21"/>
      <c r="D38" s="32" t="str">
        <f>"880230"</f>
        <v>880230</v>
      </c>
      <c r="E38" s="32" t="s">
        <v>97</v>
      </c>
      <c r="F38" s="32" t="s">
        <v>98</v>
      </c>
    </row>
    <row r="39" ht="16.5" spans="1:6">
      <c r="A39" s="21"/>
      <c r="B39" s="21"/>
      <c r="C39" s="21"/>
      <c r="D39" s="32" t="str">
        <f>"880214"</f>
        <v>880214</v>
      </c>
      <c r="E39" s="32" t="s">
        <v>99</v>
      </c>
      <c r="F39" s="32" t="s">
        <v>100</v>
      </c>
    </row>
    <row r="40" ht="16.5" spans="1:6">
      <c r="A40" s="21"/>
      <c r="B40" s="21"/>
      <c r="C40" s="21"/>
      <c r="D40" s="32" t="str">
        <f>"880355"</f>
        <v>880355</v>
      </c>
      <c r="E40" s="32" t="s">
        <v>101</v>
      </c>
      <c r="F40" s="32" t="s">
        <v>102</v>
      </c>
    </row>
    <row r="41" ht="16.5" spans="1:6">
      <c r="A41" s="21"/>
      <c r="B41" s="21"/>
      <c r="C41" s="21"/>
      <c r="D41" s="32" t="str">
        <f>"880910"</f>
        <v>880910</v>
      </c>
      <c r="E41" s="32" t="s">
        <v>103</v>
      </c>
      <c r="F41" s="32" t="s">
        <v>104</v>
      </c>
    </row>
    <row r="42" ht="16.5" spans="1:6">
      <c r="A42" s="21"/>
      <c r="B42" s="21"/>
      <c r="C42" s="21"/>
      <c r="D42" s="32" t="str">
        <f>"880454"</f>
        <v>880454</v>
      </c>
      <c r="E42" s="32" t="s">
        <v>105</v>
      </c>
      <c r="F42" s="32" t="s">
        <v>106</v>
      </c>
    </row>
    <row r="43" ht="16.5" spans="1:6">
      <c r="A43" s="21"/>
      <c r="B43" s="21"/>
      <c r="C43" s="21"/>
      <c r="D43" s="32" t="str">
        <f>"880414"</f>
        <v>880414</v>
      </c>
      <c r="E43" s="32" t="s">
        <v>107</v>
      </c>
      <c r="F43" s="32" t="s">
        <v>108</v>
      </c>
    </row>
    <row r="44" ht="16.5" spans="1:6">
      <c r="A44" s="21"/>
      <c r="B44" s="21"/>
      <c r="C44" s="21"/>
      <c r="D44" s="32" t="str">
        <f>"000003"</f>
        <v>000003</v>
      </c>
      <c r="E44" s="32" t="s">
        <v>109</v>
      </c>
      <c r="F44" s="32" t="s">
        <v>110</v>
      </c>
    </row>
    <row r="45" ht="16.5" spans="1:6">
      <c r="A45" s="21"/>
      <c r="B45" s="21"/>
      <c r="C45" s="21"/>
      <c r="D45" s="32" t="str">
        <f>"000019"</f>
        <v>000019</v>
      </c>
      <c r="E45" s="32" t="s">
        <v>111</v>
      </c>
      <c r="F45" s="32" t="s">
        <v>42</v>
      </c>
    </row>
    <row r="46" ht="16.5" spans="1:6">
      <c r="A46" s="21"/>
      <c r="B46" s="21"/>
      <c r="C46" s="21"/>
      <c r="D46" s="32" t="str">
        <f>"999997"</f>
        <v>999997</v>
      </c>
      <c r="E46" s="32" t="s">
        <v>109</v>
      </c>
      <c r="F46" s="32" t="s">
        <v>42</v>
      </c>
    </row>
    <row r="47" ht="16.5" spans="1:6">
      <c r="A47" s="21"/>
      <c r="B47" s="21"/>
      <c r="C47" s="21"/>
      <c r="D47" s="32" t="str">
        <f>"399974"</f>
        <v>399974</v>
      </c>
      <c r="E47" s="32" t="s">
        <v>112</v>
      </c>
      <c r="F47" s="32" t="s">
        <v>42</v>
      </c>
    </row>
    <row r="48" ht="16.5" spans="1:6">
      <c r="A48" s="21"/>
      <c r="B48" s="21"/>
      <c r="C48" s="21"/>
      <c r="D48" s="32" t="str">
        <f>"399391"</f>
        <v>399391</v>
      </c>
      <c r="E48" s="32" t="s">
        <v>113</v>
      </c>
      <c r="F48" s="32" t="s">
        <v>42</v>
      </c>
    </row>
    <row r="49" ht="16.5" spans="1:6">
      <c r="A49" s="21"/>
      <c r="B49" s="21"/>
      <c r="C49" s="21"/>
      <c r="D49" s="32" t="str">
        <f>"399377"</f>
        <v>399377</v>
      </c>
      <c r="E49" s="32" t="s">
        <v>114</v>
      </c>
      <c r="F49" s="32" t="s">
        <v>42</v>
      </c>
    </row>
    <row r="50" ht="16.5" spans="1:6">
      <c r="A50" s="21"/>
      <c r="B50" s="21"/>
      <c r="C50" s="21"/>
      <c r="D50" s="32" t="str">
        <f>"399374"</f>
        <v>399374</v>
      </c>
      <c r="E50" s="32" t="s">
        <v>115</v>
      </c>
      <c r="F50" s="32" t="s">
        <v>42</v>
      </c>
    </row>
    <row r="51" ht="16.5" spans="1:6">
      <c r="A51" s="21"/>
      <c r="B51" s="21"/>
      <c r="C51" s="21"/>
      <c r="D51" s="32" t="str">
        <f>"399372"</f>
        <v>399372</v>
      </c>
      <c r="E51" s="32" t="s">
        <v>116</v>
      </c>
      <c r="F51" s="32" t="s">
        <v>42</v>
      </c>
    </row>
    <row r="52" ht="16.5" spans="1:6">
      <c r="A52" s="21"/>
      <c r="B52" s="21"/>
      <c r="C52" s="21"/>
      <c r="D52" s="32" t="str">
        <f>"399371"</f>
        <v>399371</v>
      </c>
      <c r="E52" s="32" t="s">
        <v>117</v>
      </c>
      <c r="F52" s="32" t="s">
        <v>42</v>
      </c>
    </row>
    <row r="53" ht="16.5" spans="1:6">
      <c r="A53" s="21"/>
      <c r="B53" s="21"/>
      <c r="C53" s="21"/>
      <c r="D53" s="32" t="str">
        <f>"399357"</f>
        <v>399357</v>
      </c>
      <c r="E53" s="32" t="s">
        <v>118</v>
      </c>
      <c r="F53" s="32" t="s">
        <v>42</v>
      </c>
    </row>
    <row r="54" ht="16.5" spans="1:6">
      <c r="A54" s="21"/>
      <c r="B54" s="21"/>
      <c r="C54" s="21"/>
      <c r="D54" s="32" t="str">
        <f>"399328"</f>
        <v>399328</v>
      </c>
      <c r="E54" s="32" t="s">
        <v>119</v>
      </c>
      <c r="F54" s="32" t="s">
        <v>42</v>
      </c>
    </row>
    <row r="55" ht="16.5" spans="1:6">
      <c r="A55" s="21"/>
      <c r="B55" s="21"/>
      <c r="C55" s="21"/>
      <c r="D55" s="32" t="str">
        <f>"399324"</f>
        <v>399324</v>
      </c>
      <c r="E55" s="32" t="s">
        <v>120</v>
      </c>
      <c r="F55" s="32" t="s">
        <v>42</v>
      </c>
    </row>
    <row r="56" ht="16.5" spans="1:6">
      <c r="A56" s="21"/>
      <c r="B56" s="21"/>
      <c r="C56" s="21"/>
      <c r="D56" s="32" t="str">
        <f>"399322"</f>
        <v>399322</v>
      </c>
      <c r="E56" s="32" t="s">
        <v>121</v>
      </c>
      <c r="F56" s="32" t="s">
        <v>42</v>
      </c>
    </row>
    <row r="57" ht="16.5" spans="1:6">
      <c r="A57" s="21"/>
      <c r="B57" s="21"/>
      <c r="C57" s="21"/>
      <c r="D57" s="32" t="str">
        <f>"399320"</f>
        <v>399320</v>
      </c>
      <c r="E57" s="32" t="s">
        <v>122</v>
      </c>
      <c r="F57" s="32" t="s">
        <v>42</v>
      </c>
    </row>
    <row r="58" ht="16.5" spans="1:6">
      <c r="A58" s="21"/>
      <c r="B58" s="21"/>
      <c r="C58" s="21"/>
      <c r="D58" s="32" t="str">
        <f>"399296"</f>
        <v>399296</v>
      </c>
      <c r="E58" s="32" t="s">
        <v>123</v>
      </c>
      <c r="F58" s="32" t="s">
        <v>42</v>
      </c>
    </row>
    <row r="59" ht="16.5" spans="1:6">
      <c r="A59" s="21"/>
      <c r="B59" s="21"/>
      <c r="C59" s="21"/>
      <c r="D59" s="24"/>
      <c r="E59" s="24"/>
      <c r="F59" s="24"/>
    </row>
    <row r="60" ht="16.5" spans="1:3">
      <c r="A60" s="21"/>
      <c r="B60" s="21"/>
      <c r="C60" s="21"/>
    </row>
    <row r="61" ht="16.5" spans="1:3">
      <c r="A61" s="21"/>
      <c r="B61" s="21"/>
      <c r="C61" s="21"/>
    </row>
    <row r="62" ht="16.5" spans="1:3">
      <c r="A62" s="21"/>
      <c r="B62" s="21"/>
      <c r="C62" s="21"/>
    </row>
    <row r="63" ht="16.5" spans="1:3">
      <c r="A63" s="21"/>
      <c r="B63" s="21"/>
      <c r="C63" s="21"/>
    </row>
    <row r="64" ht="16.5" spans="1:3">
      <c r="A64" s="21"/>
      <c r="B64" s="21"/>
      <c r="C64" s="21"/>
    </row>
    <row r="65" ht="16.5" spans="1:3">
      <c r="A65" s="21"/>
      <c r="B65" s="21"/>
      <c r="C65" s="21"/>
    </row>
    <row r="66" ht="16.5" spans="1:3">
      <c r="A66" s="21"/>
      <c r="B66" s="21"/>
      <c r="C66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124</v>
      </c>
      <c r="B1" s="2"/>
      <c r="C1" s="2"/>
      <c r="D1" s="2"/>
      <c r="E1" s="2"/>
      <c r="F1" s="2"/>
      <c r="G1" s="2"/>
      <c r="H1" s="2"/>
      <c r="I1" s="2"/>
      <c r="J1" s="2"/>
      <c r="K1" s="1" t="s">
        <v>125</v>
      </c>
      <c r="L1" s="1"/>
      <c r="M1" s="1"/>
      <c r="N1" s="1"/>
      <c r="O1" s="1"/>
      <c r="P1" s="1"/>
      <c r="Q1" s="1"/>
      <c r="R1" s="1"/>
    </row>
    <row r="2" ht="22.5" spans="1:18">
      <c r="A2" s="3" t="s">
        <v>126</v>
      </c>
      <c r="B2" s="4" t="s">
        <v>127</v>
      </c>
      <c r="C2" s="4" t="s">
        <v>128</v>
      </c>
      <c r="D2" s="4" t="s">
        <v>129</v>
      </c>
      <c r="E2" s="4" t="s">
        <v>130</v>
      </c>
      <c r="F2" s="4" t="s">
        <v>131</v>
      </c>
      <c r="G2" s="4" t="s">
        <v>132</v>
      </c>
      <c r="H2" s="4" t="s">
        <v>133</v>
      </c>
      <c r="I2" s="4" t="s">
        <v>134</v>
      </c>
      <c r="J2" s="4" t="s">
        <v>135</v>
      </c>
      <c r="K2" s="12" t="s">
        <v>136</v>
      </c>
      <c r="L2" s="12" t="s">
        <v>137</v>
      </c>
      <c r="M2" s="12" t="s">
        <v>138</v>
      </c>
      <c r="N2" s="12" t="s">
        <v>139</v>
      </c>
      <c r="O2" s="12" t="s">
        <v>140</v>
      </c>
      <c r="P2" s="12" t="s">
        <v>141</v>
      </c>
      <c r="Q2" s="12" t="s">
        <v>142</v>
      </c>
      <c r="R2" s="12" t="s">
        <v>143</v>
      </c>
    </row>
    <row r="3" ht="16.5" spans="1:18">
      <c r="A3" s="16">
        <v>134</v>
      </c>
      <c r="B3" s="16" t="s">
        <v>144</v>
      </c>
      <c r="C3" s="16">
        <v>902.214</v>
      </c>
      <c r="D3" s="16">
        <v>993.451</v>
      </c>
      <c r="E3" s="16">
        <v>1</v>
      </c>
      <c r="F3" s="17">
        <v>0</v>
      </c>
      <c r="G3" s="17">
        <v>0</v>
      </c>
      <c r="H3" s="17">
        <v>1</v>
      </c>
      <c r="I3" s="17">
        <v>0.009</v>
      </c>
      <c r="J3" s="17">
        <v>9.192</v>
      </c>
      <c r="K3" s="22">
        <v>3</v>
      </c>
      <c r="L3" s="22">
        <v>1</v>
      </c>
      <c r="M3" s="22">
        <v>0</v>
      </c>
      <c r="N3" s="22">
        <v>0</v>
      </c>
      <c r="O3" s="22">
        <v>0</v>
      </c>
      <c r="P3" s="22">
        <v>1.18</v>
      </c>
      <c r="Q3" s="22">
        <v>0</v>
      </c>
      <c r="R3" s="22">
        <v>0</v>
      </c>
    </row>
    <row r="4" ht="16.5" spans="1:18">
      <c r="A4" s="18">
        <v>399621</v>
      </c>
      <c r="B4" s="18" t="s">
        <v>145</v>
      </c>
      <c r="C4" s="18">
        <v>4629.761</v>
      </c>
      <c r="D4" s="18">
        <v>5653.375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0.449</v>
      </c>
      <c r="K4" s="22">
        <v>3</v>
      </c>
      <c r="L4" s="22">
        <v>1</v>
      </c>
      <c r="M4" s="22">
        <v>0</v>
      </c>
      <c r="N4" s="22">
        <v>0</v>
      </c>
      <c r="O4" s="22">
        <v>0</v>
      </c>
      <c r="P4" s="22">
        <v>1.256</v>
      </c>
      <c r="Q4" s="22">
        <v>0</v>
      </c>
      <c r="R4" s="22">
        <v>0</v>
      </c>
    </row>
    <row r="5" ht="16.5" spans="1:18">
      <c r="A5" s="19">
        <v>13</v>
      </c>
      <c r="B5" s="19" t="s">
        <v>146</v>
      </c>
      <c r="C5" s="19">
        <v>292.518</v>
      </c>
      <c r="D5" s="19">
        <v>295.392</v>
      </c>
      <c r="E5" s="19">
        <v>0</v>
      </c>
      <c r="F5" s="19">
        <v>0</v>
      </c>
      <c r="G5" s="19">
        <v>0</v>
      </c>
      <c r="H5" s="19">
        <v>1</v>
      </c>
      <c r="I5" s="17">
        <v>0.302</v>
      </c>
      <c r="J5" s="17">
        <v>1.272</v>
      </c>
      <c r="K5" s="22">
        <v>4</v>
      </c>
      <c r="L5" s="22">
        <v>1</v>
      </c>
      <c r="M5" s="22">
        <v>0</v>
      </c>
      <c r="N5" s="22">
        <v>0</v>
      </c>
      <c r="O5" s="22">
        <v>0</v>
      </c>
      <c r="P5" s="22">
        <v>-0.551</v>
      </c>
      <c r="Q5" s="22">
        <v>0</v>
      </c>
      <c r="R5" s="22">
        <v>-1</v>
      </c>
    </row>
    <row r="6" ht="16.5" spans="1:18">
      <c r="A6" s="19">
        <v>22</v>
      </c>
      <c r="B6" s="19" t="s">
        <v>147</v>
      </c>
      <c r="C6" s="19">
        <v>245.498</v>
      </c>
      <c r="D6" s="19">
        <v>247.832</v>
      </c>
      <c r="E6" s="19">
        <v>0</v>
      </c>
      <c r="F6" s="19">
        <v>0</v>
      </c>
      <c r="G6" s="19">
        <v>0</v>
      </c>
      <c r="H6" s="19">
        <v>1</v>
      </c>
      <c r="I6" s="17">
        <v>0.288</v>
      </c>
      <c r="J6" s="17">
        <v>1.228</v>
      </c>
      <c r="K6" s="22">
        <v>3</v>
      </c>
      <c r="L6" s="22">
        <v>0</v>
      </c>
      <c r="M6" s="22">
        <v>0</v>
      </c>
      <c r="N6" s="22">
        <v>0</v>
      </c>
      <c r="O6" s="22">
        <v>0</v>
      </c>
      <c r="P6" s="22">
        <v>0.945</v>
      </c>
      <c r="Q6" s="22">
        <v>0</v>
      </c>
      <c r="R6" s="22">
        <v>0</v>
      </c>
    </row>
    <row r="7" ht="16.5" spans="1:18">
      <c r="A7" s="19">
        <v>61</v>
      </c>
      <c r="B7" s="19" t="s">
        <v>148</v>
      </c>
      <c r="C7" s="19">
        <v>173.777</v>
      </c>
      <c r="D7" s="19">
        <v>176.376</v>
      </c>
      <c r="E7" s="19">
        <v>0</v>
      </c>
      <c r="F7" s="19">
        <v>0</v>
      </c>
      <c r="G7" s="19">
        <v>0</v>
      </c>
      <c r="H7" s="19">
        <v>1</v>
      </c>
      <c r="I7" s="17">
        <v>0.097</v>
      </c>
      <c r="J7" s="17">
        <v>1.57</v>
      </c>
      <c r="K7" s="22">
        <v>3</v>
      </c>
      <c r="L7" s="22">
        <v>0</v>
      </c>
      <c r="M7" s="22">
        <v>0</v>
      </c>
      <c r="N7" s="22">
        <v>0</v>
      </c>
      <c r="O7" s="22">
        <v>0</v>
      </c>
      <c r="P7" s="22">
        <v>1.844</v>
      </c>
      <c r="Q7" s="22">
        <v>0</v>
      </c>
      <c r="R7" s="22">
        <v>0</v>
      </c>
    </row>
    <row r="8" ht="16.5" spans="1:18">
      <c r="A8" s="19">
        <v>101</v>
      </c>
      <c r="B8" s="19" t="s">
        <v>149</v>
      </c>
      <c r="C8" s="19">
        <v>243.517</v>
      </c>
      <c r="D8" s="19">
        <v>245.836</v>
      </c>
      <c r="E8" s="19">
        <v>0</v>
      </c>
      <c r="F8" s="19">
        <v>0</v>
      </c>
      <c r="G8" s="19">
        <v>0</v>
      </c>
      <c r="H8" s="19">
        <v>1</v>
      </c>
      <c r="I8" s="17">
        <v>0.281</v>
      </c>
      <c r="J8" s="17">
        <v>1.221</v>
      </c>
      <c r="K8" s="22">
        <v>0</v>
      </c>
      <c r="L8" s="22">
        <v>2</v>
      </c>
      <c r="M8" s="22">
        <v>1</v>
      </c>
      <c r="N8" s="22">
        <v>-1</v>
      </c>
      <c r="O8" s="22">
        <v>0</v>
      </c>
      <c r="P8" s="22">
        <v>0.38</v>
      </c>
      <c r="Q8" s="22">
        <v>0</v>
      </c>
      <c r="R8" s="22">
        <v>0</v>
      </c>
    </row>
    <row r="9" ht="16.5" spans="1:18">
      <c r="A9" s="19">
        <v>116</v>
      </c>
      <c r="B9" s="19" t="s">
        <v>150</v>
      </c>
      <c r="C9" s="19">
        <v>193.479</v>
      </c>
      <c r="D9" s="19">
        <v>195.783</v>
      </c>
      <c r="E9" s="19">
        <v>0</v>
      </c>
      <c r="F9" s="19">
        <v>0</v>
      </c>
      <c r="G9" s="19">
        <v>0</v>
      </c>
      <c r="H9" s="19">
        <v>1</v>
      </c>
      <c r="I9" s="17">
        <v>0.222</v>
      </c>
      <c r="J9" s="17">
        <v>1.396</v>
      </c>
      <c r="K9" s="22">
        <v>2</v>
      </c>
      <c r="L9" s="22">
        <v>1</v>
      </c>
      <c r="M9" s="22">
        <v>0</v>
      </c>
      <c r="N9" s="22">
        <v>0</v>
      </c>
      <c r="O9" s="22">
        <v>0</v>
      </c>
      <c r="P9" s="22">
        <v>-0.912</v>
      </c>
      <c r="Q9" s="22">
        <v>0</v>
      </c>
      <c r="R9" s="22">
        <v>1</v>
      </c>
    </row>
    <row r="10" ht="16.5" spans="1:18">
      <c r="A10" s="19">
        <v>683</v>
      </c>
      <c r="B10" s="19" t="s">
        <v>151</v>
      </c>
      <c r="C10" s="19">
        <v>803.949</v>
      </c>
      <c r="D10" s="19">
        <v>984.321</v>
      </c>
      <c r="E10" s="19">
        <v>0</v>
      </c>
      <c r="F10" s="19">
        <v>0</v>
      </c>
      <c r="G10" s="19">
        <v>0</v>
      </c>
      <c r="H10" s="19">
        <v>1</v>
      </c>
      <c r="I10" s="17">
        <v>3.069</v>
      </c>
      <c r="J10" s="17">
        <v>20.831</v>
      </c>
      <c r="K10" s="22">
        <v>3</v>
      </c>
      <c r="L10" s="22">
        <v>2</v>
      </c>
      <c r="M10" s="22">
        <v>0</v>
      </c>
      <c r="N10" s="22">
        <v>-1</v>
      </c>
      <c r="O10" s="22">
        <v>0</v>
      </c>
      <c r="P10" s="22">
        <v>1.496</v>
      </c>
      <c r="Q10" s="22">
        <v>0</v>
      </c>
      <c r="R10" s="22">
        <v>0</v>
      </c>
    </row>
    <row r="11" ht="16.5" spans="1:18">
      <c r="A11" s="19">
        <v>851</v>
      </c>
      <c r="B11" s="19" t="s">
        <v>152</v>
      </c>
      <c r="C11" s="19">
        <v>13906.843</v>
      </c>
      <c r="D11" s="19">
        <v>15538.363</v>
      </c>
      <c r="E11" s="19">
        <v>0</v>
      </c>
      <c r="F11" s="19">
        <v>0</v>
      </c>
      <c r="G11" s="19">
        <v>0</v>
      </c>
      <c r="H11" s="19">
        <v>1</v>
      </c>
      <c r="I11" s="17">
        <v>0.348</v>
      </c>
      <c r="J11" s="17">
        <v>10.811</v>
      </c>
      <c r="K11" s="22">
        <v>4</v>
      </c>
      <c r="L11" s="22">
        <v>2</v>
      </c>
      <c r="M11" s="22">
        <v>0</v>
      </c>
      <c r="N11" s="22">
        <v>0</v>
      </c>
      <c r="O11" s="22">
        <v>0</v>
      </c>
      <c r="P11" s="22">
        <v>3.414</v>
      </c>
      <c r="Q11" s="22">
        <v>0</v>
      </c>
      <c r="R11" s="22">
        <v>1</v>
      </c>
    </row>
    <row r="12" ht="16.5" spans="1:18">
      <c r="A12" s="19">
        <v>863</v>
      </c>
      <c r="B12" s="19" t="s">
        <v>153</v>
      </c>
      <c r="C12" s="19">
        <v>1910.129</v>
      </c>
      <c r="D12" s="19">
        <v>2443.313</v>
      </c>
      <c r="E12" s="19">
        <v>0</v>
      </c>
      <c r="F12" s="19">
        <v>0</v>
      </c>
      <c r="G12" s="19">
        <v>0</v>
      </c>
      <c r="H12" s="19">
        <v>1</v>
      </c>
      <c r="I12" s="17">
        <v>1.308</v>
      </c>
      <c r="J12" s="17">
        <v>22.845</v>
      </c>
      <c r="K12" s="22">
        <v>3</v>
      </c>
      <c r="L12" s="22">
        <v>2</v>
      </c>
      <c r="M12" s="22">
        <v>1</v>
      </c>
      <c r="N12" s="22">
        <v>-1</v>
      </c>
      <c r="O12" s="22">
        <v>0</v>
      </c>
      <c r="P12" s="22">
        <v>0.611</v>
      </c>
      <c r="Q12" s="22">
        <v>0</v>
      </c>
      <c r="R12" s="22">
        <v>0</v>
      </c>
    </row>
    <row r="13" ht="16.5" spans="1:18">
      <c r="A13" s="19">
        <v>869</v>
      </c>
      <c r="B13" s="19" t="s">
        <v>154</v>
      </c>
      <c r="C13" s="19">
        <v>3004.861</v>
      </c>
      <c r="D13" s="19">
        <v>3528.038</v>
      </c>
      <c r="E13" s="19">
        <v>0</v>
      </c>
      <c r="F13" s="19">
        <v>0</v>
      </c>
      <c r="G13" s="19">
        <v>0</v>
      </c>
      <c r="H13" s="19">
        <v>1</v>
      </c>
      <c r="I13" s="17">
        <v>3.212</v>
      </c>
      <c r="J13" s="17">
        <v>17.565</v>
      </c>
      <c r="K13" s="22">
        <v>3</v>
      </c>
      <c r="L13" s="22">
        <v>2</v>
      </c>
      <c r="M13" s="22">
        <v>0</v>
      </c>
      <c r="N13" s="22">
        <v>-1</v>
      </c>
      <c r="O13" s="22">
        <v>0</v>
      </c>
      <c r="P13" s="22">
        <v>3.366</v>
      </c>
      <c r="Q13" s="22">
        <v>0</v>
      </c>
      <c r="R13" s="22">
        <v>0</v>
      </c>
    </row>
    <row r="14" ht="16.5" spans="1:18">
      <c r="A14" s="19">
        <v>923</v>
      </c>
      <c r="B14" s="19" t="s">
        <v>155</v>
      </c>
      <c r="C14" s="19">
        <v>246.043</v>
      </c>
      <c r="D14" s="19">
        <v>248.454</v>
      </c>
      <c r="E14" s="19">
        <v>0</v>
      </c>
      <c r="F14" s="19">
        <v>0</v>
      </c>
      <c r="G14" s="19">
        <v>0</v>
      </c>
      <c r="H14" s="19">
        <v>1</v>
      </c>
      <c r="I14" s="17">
        <v>0.248</v>
      </c>
      <c r="J14" s="17">
        <v>1.216</v>
      </c>
      <c r="K14" s="22">
        <v>2</v>
      </c>
      <c r="L14" s="22">
        <v>0</v>
      </c>
      <c r="M14" s="22">
        <v>-1</v>
      </c>
      <c r="N14" s="22">
        <v>0</v>
      </c>
      <c r="O14" s="22">
        <v>0</v>
      </c>
      <c r="P14" s="22">
        <v>0.028</v>
      </c>
      <c r="Q14" s="22">
        <v>0</v>
      </c>
      <c r="R14" s="22">
        <v>0</v>
      </c>
    </row>
    <row r="15" ht="16.5" spans="1:18">
      <c r="A15" s="19">
        <v>399289</v>
      </c>
      <c r="B15" s="19" t="s">
        <v>156</v>
      </c>
      <c r="C15" s="19">
        <v>116.79</v>
      </c>
      <c r="D15" s="19">
        <v>117.947</v>
      </c>
      <c r="E15" s="19">
        <v>0</v>
      </c>
      <c r="F15" s="19">
        <v>0</v>
      </c>
      <c r="G15" s="19">
        <v>0</v>
      </c>
      <c r="H15" s="19">
        <v>1</v>
      </c>
      <c r="I15" s="17">
        <v>0.386</v>
      </c>
      <c r="J15" s="17">
        <v>1.363</v>
      </c>
      <c r="K15" s="22">
        <v>3</v>
      </c>
      <c r="L15" s="22">
        <v>0</v>
      </c>
      <c r="M15" s="22">
        <v>0</v>
      </c>
      <c r="N15" s="22">
        <v>1</v>
      </c>
      <c r="O15" s="22">
        <v>0</v>
      </c>
      <c r="P15" s="22">
        <v>0.006</v>
      </c>
      <c r="Q15" s="22">
        <v>0</v>
      </c>
      <c r="R15" s="22">
        <v>1</v>
      </c>
    </row>
    <row r="16" ht="16.5" spans="1:18">
      <c r="A16" s="19">
        <v>399298</v>
      </c>
      <c r="B16" s="19" t="s">
        <v>157</v>
      </c>
      <c r="C16" s="19">
        <v>206.809</v>
      </c>
      <c r="D16" s="19">
        <v>209.077</v>
      </c>
      <c r="E16" s="19">
        <v>0</v>
      </c>
      <c r="F16" s="19">
        <v>0</v>
      </c>
      <c r="G16" s="19">
        <v>0</v>
      </c>
      <c r="H16" s="19">
        <v>1</v>
      </c>
      <c r="I16" s="17">
        <v>0.261</v>
      </c>
      <c r="J16" s="17">
        <v>1.343</v>
      </c>
      <c r="K16" s="22">
        <v>4</v>
      </c>
      <c r="L16" s="22">
        <v>2</v>
      </c>
      <c r="M16" s="22">
        <v>-1</v>
      </c>
      <c r="N16" s="22">
        <v>1</v>
      </c>
      <c r="O16" s="22">
        <v>0</v>
      </c>
      <c r="P16" s="22">
        <v>1.568</v>
      </c>
      <c r="Q16" s="22">
        <v>0</v>
      </c>
      <c r="R16" s="22">
        <v>0</v>
      </c>
    </row>
    <row r="17" ht="16.5" spans="1:18">
      <c r="A17" s="19">
        <v>399299</v>
      </c>
      <c r="B17" s="19" t="s">
        <v>158</v>
      </c>
      <c r="C17" s="19">
        <v>238.209</v>
      </c>
      <c r="D17" s="19">
        <v>240.573</v>
      </c>
      <c r="E17" s="19">
        <v>0</v>
      </c>
      <c r="F17" s="19">
        <v>0</v>
      </c>
      <c r="G17" s="19">
        <v>0</v>
      </c>
      <c r="H17" s="19">
        <v>1</v>
      </c>
      <c r="I17" s="17">
        <v>0.176</v>
      </c>
      <c r="J17" s="17">
        <v>1.157</v>
      </c>
      <c r="K17" s="22">
        <v>2</v>
      </c>
      <c r="L17" s="22">
        <v>2</v>
      </c>
      <c r="M17" s="22">
        <v>1</v>
      </c>
      <c r="N17" s="22">
        <v>-1</v>
      </c>
      <c r="O17" s="22">
        <v>0</v>
      </c>
      <c r="P17" s="22">
        <v>-0.274</v>
      </c>
      <c r="Q17" s="22">
        <v>0</v>
      </c>
      <c r="R17" s="22">
        <v>0</v>
      </c>
    </row>
    <row r="18" ht="16.5" spans="1:18">
      <c r="A18" s="19">
        <v>399301</v>
      </c>
      <c r="B18" s="19" t="s">
        <v>159</v>
      </c>
      <c r="C18" s="19">
        <v>210.541</v>
      </c>
      <c r="D18" s="19">
        <v>212.849</v>
      </c>
      <c r="E18" s="19">
        <v>0</v>
      </c>
      <c r="F18" s="19">
        <v>0</v>
      </c>
      <c r="G18" s="19">
        <v>0</v>
      </c>
      <c r="H18" s="19">
        <v>1</v>
      </c>
      <c r="I18" s="17">
        <v>0.261</v>
      </c>
      <c r="J18" s="17">
        <v>1.343</v>
      </c>
      <c r="K18" s="22">
        <v>3</v>
      </c>
      <c r="L18" s="22">
        <v>1</v>
      </c>
      <c r="M18" s="22">
        <v>0</v>
      </c>
      <c r="N18" s="22">
        <v>0</v>
      </c>
      <c r="O18" s="22">
        <v>0</v>
      </c>
      <c r="P18" s="22">
        <v>1.007</v>
      </c>
      <c r="Q18" s="22">
        <v>0</v>
      </c>
      <c r="R18" s="22">
        <v>0</v>
      </c>
    </row>
    <row r="19" ht="16.5" spans="1:18">
      <c r="A19" s="19">
        <v>399302</v>
      </c>
      <c r="B19" s="19" t="s">
        <v>160</v>
      </c>
      <c r="C19" s="19">
        <v>214.485</v>
      </c>
      <c r="D19" s="19">
        <v>217.089</v>
      </c>
      <c r="E19" s="19">
        <v>0</v>
      </c>
      <c r="F19" s="19">
        <v>0</v>
      </c>
      <c r="G19" s="19">
        <v>0</v>
      </c>
      <c r="H19" s="19">
        <v>1</v>
      </c>
      <c r="I19" s="17">
        <v>0.032</v>
      </c>
      <c r="J19" s="17">
        <v>1.231</v>
      </c>
      <c r="K19" s="22">
        <v>3</v>
      </c>
      <c r="L19" s="22">
        <v>2</v>
      </c>
      <c r="M19" s="22">
        <v>0</v>
      </c>
      <c r="N19" s="22">
        <v>-1</v>
      </c>
      <c r="O19" s="22">
        <v>0</v>
      </c>
      <c r="P19" s="22">
        <v>2.511</v>
      </c>
      <c r="Q19" s="22">
        <v>0</v>
      </c>
      <c r="R19" s="22">
        <v>0</v>
      </c>
    </row>
    <row r="20" ht="16.5" spans="1:18">
      <c r="A20" s="19">
        <v>399416</v>
      </c>
      <c r="B20" s="19" t="s">
        <v>161</v>
      </c>
      <c r="C20" s="19">
        <v>3137.085</v>
      </c>
      <c r="D20" s="19">
        <v>3696.79</v>
      </c>
      <c r="E20" s="19">
        <v>0</v>
      </c>
      <c r="F20" s="19">
        <v>0</v>
      </c>
      <c r="G20" s="19">
        <v>0</v>
      </c>
      <c r="H20" s="19">
        <v>1</v>
      </c>
      <c r="I20" s="17">
        <v>0.636</v>
      </c>
      <c r="J20" s="17">
        <v>15.68</v>
      </c>
      <c r="K20" s="22">
        <v>3</v>
      </c>
      <c r="L20" s="22">
        <v>2</v>
      </c>
      <c r="M20" s="22">
        <v>0</v>
      </c>
      <c r="N20" s="22">
        <v>0</v>
      </c>
      <c r="O20" s="22">
        <v>0</v>
      </c>
      <c r="P20" s="22">
        <v>-0.168</v>
      </c>
      <c r="Q20" s="22">
        <v>0</v>
      </c>
      <c r="R20" s="22">
        <v>0</v>
      </c>
    </row>
    <row r="21" ht="16.5" spans="1:18">
      <c r="A21" s="19">
        <v>399427</v>
      </c>
      <c r="B21" s="19" t="s">
        <v>162</v>
      </c>
      <c r="C21" s="19">
        <v>2139.628</v>
      </c>
      <c r="D21" s="19">
        <v>2475.492</v>
      </c>
      <c r="E21" s="19">
        <v>0</v>
      </c>
      <c r="F21" s="19">
        <v>0</v>
      </c>
      <c r="G21" s="19">
        <v>0</v>
      </c>
      <c r="H21" s="19">
        <v>1</v>
      </c>
      <c r="I21" s="17">
        <v>1.685</v>
      </c>
      <c r="J21" s="17">
        <v>15.024</v>
      </c>
      <c r="K21" s="22">
        <v>3</v>
      </c>
      <c r="L21" s="22">
        <v>1</v>
      </c>
      <c r="M21" s="22">
        <v>0</v>
      </c>
      <c r="N21" s="22">
        <v>0</v>
      </c>
      <c r="O21" s="22">
        <v>0</v>
      </c>
      <c r="P21" s="22">
        <v>2.13</v>
      </c>
      <c r="Q21" s="22">
        <v>0</v>
      </c>
      <c r="R21" s="22">
        <v>0</v>
      </c>
    </row>
    <row r="22" ht="16.5" spans="1:18">
      <c r="A22" s="20">
        <v>963</v>
      </c>
      <c r="B22" s="20" t="s">
        <v>163</v>
      </c>
      <c r="C22" s="20">
        <v>5968.856</v>
      </c>
      <c r="D22" s="20">
        <v>6657.234</v>
      </c>
      <c r="E22" s="20">
        <v>0</v>
      </c>
      <c r="F22" s="20">
        <v>0</v>
      </c>
      <c r="G22" s="20">
        <v>1</v>
      </c>
      <c r="H22" s="17">
        <v>0</v>
      </c>
      <c r="I22" s="17">
        <v>0</v>
      </c>
      <c r="J22" s="17">
        <v>0</v>
      </c>
      <c r="K22" s="22">
        <v>3</v>
      </c>
      <c r="L22" s="22">
        <v>2</v>
      </c>
      <c r="M22" s="22">
        <v>0</v>
      </c>
      <c r="N22" s="22">
        <v>-1</v>
      </c>
      <c r="O22" s="22">
        <v>0</v>
      </c>
      <c r="P22" s="22">
        <v>-0.253</v>
      </c>
      <c r="Q22" s="22">
        <v>0</v>
      </c>
      <c r="R22" s="22">
        <v>0</v>
      </c>
    </row>
    <row r="23" ht="16.5" spans="1:18">
      <c r="A23" s="20">
        <v>399688</v>
      </c>
      <c r="B23" s="20" t="s">
        <v>164</v>
      </c>
      <c r="C23" s="20">
        <v>2236.463</v>
      </c>
      <c r="D23" s="20">
        <v>2758.279</v>
      </c>
      <c r="E23" s="20">
        <v>0</v>
      </c>
      <c r="F23" s="20">
        <v>0</v>
      </c>
      <c r="G23" s="20">
        <v>1</v>
      </c>
      <c r="H23" s="17">
        <v>0</v>
      </c>
      <c r="I23" s="17">
        <v>0</v>
      </c>
      <c r="J23" s="17">
        <v>0</v>
      </c>
      <c r="K23" s="22">
        <v>2</v>
      </c>
      <c r="L23" s="22">
        <v>0</v>
      </c>
      <c r="M23" s="22">
        <v>0</v>
      </c>
      <c r="N23" s="22">
        <v>0</v>
      </c>
      <c r="O23" s="22">
        <v>0</v>
      </c>
      <c r="P23" s="22">
        <v>0.005</v>
      </c>
      <c r="Q23" s="22">
        <v>0</v>
      </c>
      <c r="R23" s="22">
        <v>0</v>
      </c>
    </row>
    <row r="24" ht="16.5" spans="1:18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3"/>
      <c r="L24" s="23"/>
      <c r="M24" s="23"/>
      <c r="N24" s="23"/>
      <c r="O24" s="23"/>
      <c r="P24" s="23"/>
      <c r="Q24" s="23"/>
      <c r="R24" s="23"/>
    </row>
    <row r="25" ht="16.5" spans="1:18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3"/>
      <c r="L25" s="23"/>
      <c r="M25" s="23"/>
      <c r="N25" s="23"/>
      <c r="O25" s="23"/>
      <c r="P25" s="23"/>
      <c r="Q25" s="23"/>
      <c r="R25" s="23"/>
    </row>
    <row r="26" ht="16.5" spans="1:18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3"/>
      <c r="L26" s="23"/>
      <c r="M26" s="23"/>
      <c r="N26" s="23"/>
      <c r="O26" s="23"/>
      <c r="P26" s="23"/>
      <c r="Q26" s="23"/>
      <c r="R26" s="23"/>
    </row>
    <row r="27" ht="16.5" spans="1:18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3"/>
      <c r="L27" s="23"/>
      <c r="M27" s="23"/>
      <c r="N27" s="23"/>
      <c r="O27" s="23"/>
      <c r="P27" s="23"/>
      <c r="Q27" s="23"/>
      <c r="R27" s="23"/>
    </row>
    <row r="28" ht="16.5" spans="1:1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2"/>
      <c r="L366" s="22"/>
      <c r="M366" s="22"/>
      <c r="N366" s="22"/>
      <c r="O366" s="22"/>
      <c r="P366" s="22"/>
      <c r="Q366" s="22"/>
      <c r="R366" s="22"/>
      <c r="S366" s="25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2"/>
      <c r="L367" s="22"/>
      <c r="M367" s="22"/>
      <c r="N367" s="22"/>
      <c r="O367" s="22"/>
      <c r="P367" s="22"/>
      <c r="Q367" s="22"/>
      <c r="R367" s="22"/>
      <c r="S367" s="25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2"/>
      <c r="L368" s="22"/>
      <c r="M368" s="22"/>
      <c r="N368" s="22"/>
      <c r="O368" s="22"/>
      <c r="P368" s="22"/>
      <c r="Q368" s="22"/>
      <c r="R368" s="22"/>
      <c r="S368" s="25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2"/>
      <c r="L369" s="22"/>
      <c r="M369" s="22"/>
      <c r="N369" s="22"/>
      <c r="O369" s="22"/>
      <c r="P369" s="22"/>
      <c r="Q369" s="22"/>
      <c r="R369" s="22"/>
      <c r="S369" s="25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2"/>
      <c r="L370" s="22"/>
      <c r="M370" s="22"/>
      <c r="N370" s="22"/>
      <c r="O370" s="22"/>
      <c r="P370" s="22"/>
      <c r="Q370" s="22"/>
      <c r="R370" s="22"/>
      <c r="S370" s="25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2"/>
      <c r="L371" s="22"/>
      <c r="M371" s="22"/>
      <c r="N371" s="22"/>
      <c r="O371" s="22"/>
      <c r="P371" s="22"/>
      <c r="Q371" s="22"/>
      <c r="R371" s="22"/>
      <c r="S371" s="25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2"/>
      <c r="L372" s="22"/>
      <c r="M372" s="22"/>
      <c r="N372" s="22"/>
      <c r="O372" s="22"/>
      <c r="P372" s="22"/>
      <c r="Q372" s="22"/>
      <c r="R372" s="22"/>
      <c r="S372" s="25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2"/>
      <c r="L373" s="22"/>
      <c r="M373" s="22"/>
      <c r="N373" s="22"/>
      <c r="O373" s="22"/>
      <c r="P373" s="22"/>
      <c r="Q373" s="22"/>
      <c r="R373" s="22"/>
      <c r="S373" s="25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2"/>
      <c r="L374" s="22"/>
      <c r="M374" s="22"/>
      <c r="N374" s="22"/>
      <c r="O374" s="22"/>
      <c r="P374" s="22"/>
      <c r="Q374" s="22"/>
      <c r="R374" s="22"/>
      <c r="S374" s="25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2"/>
      <c r="L375" s="22"/>
      <c r="M375" s="22"/>
      <c r="N375" s="22"/>
      <c r="O375" s="22"/>
      <c r="P375" s="22"/>
      <c r="Q375" s="22"/>
      <c r="R375" s="22"/>
      <c r="S375" s="25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2"/>
      <c r="L376" s="22"/>
      <c r="M376" s="22"/>
      <c r="N376" s="22"/>
      <c r="O376" s="22"/>
      <c r="P376" s="22"/>
      <c r="Q376" s="22"/>
      <c r="R376" s="22"/>
      <c r="S376" s="25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2"/>
      <c r="L377" s="22"/>
      <c r="M377" s="22"/>
      <c r="N377" s="22"/>
      <c r="O377" s="22"/>
      <c r="P377" s="22"/>
      <c r="Q377" s="22"/>
      <c r="R377" s="22"/>
      <c r="S377" s="25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2"/>
      <c r="L378" s="22"/>
      <c r="M378" s="22"/>
      <c r="N378" s="22"/>
      <c r="O378" s="22"/>
      <c r="P378" s="22"/>
      <c r="Q378" s="22"/>
      <c r="R378" s="22"/>
      <c r="S378" s="25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2"/>
      <c r="L379" s="22"/>
      <c r="M379" s="22"/>
      <c r="N379" s="22"/>
      <c r="O379" s="22"/>
      <c r="P379" s="22"/>
      <c r="Q379" s="22"/>
      <c r="R379" s="22"/>
      <c r="S379" s="25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2"/>
      <c r="L380" s="22"/>
      <c r="M380" s="22"/>
      <c r="N380" s="22"/>
      <c r="O380" s="22"/>
      <c r="P380" s="22"/>
      <c r="Q380" s="22"/>
      <c r="R380" s="22"/>
      <c r="S380" s="25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2"/>
      <c r="L381" s="22"/>
      <c r="M381" s="22"/>
      <c r="N381" s="22"/>
      <c r="O381" s="22"/>
      <c r="P381" s="22"/>
      <c r="Q381" s="22"/>
      <c r="R381" s="22"/>
      <c r="S381" s="25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2"/>
      <c r="L382" s="22"/>
      <c r="M382" s="22"/>
      <c r="N382" s="22"/>
      <c r="O382" s="22"/>
      <c r="P382" s="22"/>
      <c r="Q382" s="22"/>
      <c r="R382" s="22"/>
      <c r="S382" s="25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2"/>
      <c r="L383" s="22"/>
      <c r="M383" s="22"/>
      <c r="N383" s="22"/>
      <c r="O383" s="22"/>
      <c r="P383" s="22"/>
      <c r="Q383" s="22"/>
      <c r="R383" s="22"/>
      <c r="S383" s="25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2"/>
      <c r="L384" s="22"/>
      <c r="M384" s="22"/>
      <c r="N384" s="22"/>
      <c r="O384" s="22"/>
      <c r="P384" s="22"/>
      <c r="Q384" s="22"/>
      <c r="R384" s="22"/>
      <c r="S384" s="25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2"/>
      <c r="L385" s="22"/>
      <c r="M385" s="22"/>
      <c r="N385" s="22"/>
      <c r="O385" s="22"/>
      <c r="P385" s="22"/>
      <c r="Q385" s="22"/>
      <c r="R385" s="22"/>
      <c r="S385" s="25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2"/>
      <c r="L386" s="22"/>
      <c r="M386" s="22"/>
      <c r="N386" s="22"/>
      <c r="O386" s="22"/>
      <c r="P386" s="22"/>
      <c r="Q386" s="22"/>
      <c r="R386" s="22"/>
      <c r="S386" s="25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2"/>
      <c r="L387" s="22"/>
      <c r="M387" s="22"/>
      <c r="N387" s="22"/>
      <c r="O387" s="22"/>
      <c r="P387" s="22"/>
      <c r="Q387" s="22"/>
      <c r="R387" s="22"/>
      <c r="S387" s="25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2"/>
      <c r="L388" s="22"/>
      <c r="M388" s="22"/>
      <c r="N388" s="22"/>
      <c r="O388" s="22"/>
      <c r="P388" s="22"/>
      <c r="Q388" s="22"/>
      <c r="R388" s="22"/>
      <c r="S388" s="25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2"/>
      <c r="L389" s="22"/>
      <c r="M389" s="22"/>
      <c r="N389" s="22"/>
      <c r="O389" s="22"/>
      <c r="P389" s="22"/>
      <c r="Q389" s="22"/>
      <c r="R389" s="22"/>
      <c r="S389" s="25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2"/>
      <c r="L390" s="22"/>
      <c r="M390" s="22"/>
      <c r="N390" s="22"/>
      <c r="O390" s="22"/>
      <c r="P390" s="22"/>
      <c r="Q390" s="22"/>
      <c r="R390" s="22"/>
      <c r="S390" s="25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2"/>
      <c r="L391" s="22"/>
      <c r="M391" s="22"/>
      <c r="N391" s="22"/>
      <c r="O391" s="22"/>
      <c r="P391" s="22"/>
      <c r="Q391" s="22"/>
      <c r="R391" s="22"/>
      <c r="S391" s="25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2"/>
      <c r="L392" s="22"/>
      <c r="M392" s="22"/>
      <c r="N392" s="22"/>
      <c r="O392" s="22"/>
      <c r="P392" s="22"/>
      <c r="Q392" s="22"/>
      <c r="R392" s="22"/>
      <c r="S392" s="25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124</v>
      </c>
      <c r="B1" s="2"/>
      <c r="C1" s="2"/>
      <c r="D1" s="2"/>
      <c r="E1" s="2"/>
      <c r="F1" s="2"/>
      <c r="G1" s="2"/>
      <c r="H1" s="2"/>
      <c r="I1" s="2"/>
      <c r="J1" s="2"/>
      <c r="K1" s="10" t="s">
        <v>165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126</v>
      </c>
      <c r="B2" s="4" t="s">
        <v>127</v>
      </c>
      <c r="C2" s="4" t="s">
        <v>128</v>
      </c>
      <c r="D2" s="4" t="s">
        <v>129</v>
      </c>
      <c r="E2" s="4" t="s">
        <v>130</v>
      </c>
      <c r="F2" s="4" t="s">
        <v>131</v>
      </c>
      <c r="G2" s="4" t="s">
        <v>132</v>
      </c>
      <c r="H2" s="4" t="s">
        <v>133</v>
      </c>
      <c r="I2" s="4" t="s">
        <v>134</v>
      </c>
      <c r="J2" s="4" t="s">
        <v>135</v>
      </c>
      <c r="K2" s="12" t="s">
        <v>136</v>
      </c>
      <c r="L2" s="12" t="s">
        <v>137</v>
      </c>
      <c r="M2" s="12" t="s">
        <v>138</v>
      </c>
      <c r="N2" s="12" t="s">
        <v>139</v>
      </c>
      <c r="O2" s="12" t="s">
        <v>140</v>
      </c>
      <c r="P2" s="12" t="s">
        <v>141</v>
      </c>
      <c r="Q2" s="12" t="s">
        <v>142</v>
      </c>
      <c r="R2" s="12" t="s">
        <v>143</v>
      </c>
    </row>
    <row r="3" ht="20.25" spans="1:18">
      <c r="A3" s="5" t="s">
        <v>166</v>
      </c>
      <c r="B3" s="5" t="s">
        <v>167</v>
      </c>
      <c r="C3" s="5">
        <v>8372.909</v>
      </c>
      <c r="D3" s="5">
        <v>9516.342</v>
      </c>
      <c r="E3" s="5">
        <v>1</v>
      </c>
      <c r="F3" s="6">
        <v>0</v>
      </c>
      <c r="G3" s="6">
        <v>0</v>
      </c>
      <c r="H3" s="6">
        <v>1</v>
      </c>
      <c r="I3" s="6">
        <v>0.196</v>
      </c>
      <c r="J3" s="6">
        <v>12.188</v>
      </c>
      <c r="K3" s="13">
        <v>4</v>
      </c>
      <c r="L3" s="13">
        <v>2</v>
      </c>
      <c r="M3" s="13">
        <v>-1</v>
      </c>
      <c r="N3" s="13">
        <v>1</v>
      </c>
      <c r="O3" s="13">
        <v>0</v>
      </c>
      <c r="P3" s="13">
        <v>7.827</v>
      </c>
      <c r="Q3" s="13">
        <v>0</v>
      </c>
      <c r="R3" s="13">
        <v>0</v>
      </c>
    </row>
    <row r="4" ht="20.25" spans="1:18">
      <c r="A4" s="5" t="s">
        <v>168</v>
      </c>
      <c r="B4" s="5" t="s">
        <v>169</v>
      </c>
      <c r="C4" s="5">
        <v>64810.984</v>
      </c>
      <c r="D4" s="5">
        <v>70966.203</v>
      </c>
      <c r="E4" s="5">
        <v>1</v>
      </c>
      <c r="F4" s="7">
        <v>0</v>
      </c>
      <c r="G4" s="7">
        <v>0</v>
      </c>
      <c r="H4" s="7">
        <v>1</v>
      </c>
      <c r="I4" s="7">
        <v>0.019</v>
      </c>
      <c r="J4" s="7">
        <v>8.691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-63.03</v>
      </c>
      <c r="Q4" s="13">
        <v>0</v>
      </c>
      <c r="R4" s="13">
        <v>0</v>
      </c>
    </row>
    <row r="5" ht="20.25" spans="1:18">
      <c r="A5" s="8" t="s">
        <v>170</v>
      </c>
      <c r="B5" s="8" t="s">
        <v>171</v>
      </c>
      <c r="C5" s="8">
        <v>1628</v>
      </c>
      <c r="D5" s="8">
        <v>1881.103</v>
      </c>
      <c r="E5" s="8">
        <v>0</v>
      </c>
      <c r="F5" s="8">
        <v>0</v>
      </c>
      <c r="G5" s="8">
        <v>0</v>
      </c>
      <c r="H5" s="8">
        <v>1</v>
      </c>
      <c r="I5" s="6">
        <v>0.786</v>
      </c>
      <c r="J5" s="6">
        <v>14.135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-2.104</v>
      </c>
      <c r="Q5" s="13">
        <v>0</v>
      </c>
      <c r="R5" s="13">
        <v>0</v>
      </c>
    </row>
    <row r="6" ht="20.25" spans="1:18">
      <c r="A6" s="8" t="s">
        <v>172</v>
      </c>
      <c r="B6" s="8" t="s">
        <v>173</v>
      </c>
      <c r="C6" s="8">
        <v>7431.331</v>
      </c>
      <c r="D6" s="8">
        <v>8320.071</v>
      </c>
      <c r="E6" s="8">
        <v>0</v>
      </c>
      <c r="F6" s="8">
        <v>0</v>
      </c>
      <c r="G6" s="8">
        <v>0</v>
      </c>
      <c r="H6" s="8">
        <v>1</v>
      </c>
      <c r="I6" s="6">
        <v>1.21</v>
      </c>
      <c r="J6" s="6">
        <v>11.763</v>
      </c>
      <c r="K6" s="13">
        <v>3</v>
      </c>
      <c r="L6" s="13">
        <v>2</v>
      </c>
      <c r="M6" s="13">
        <v>0</v>
      </c>
      <c r="N6" s="13">
        <v>0</v>
      </c>
      <c r="O6" s="13">
        <v>0</v>
      </c>
      <c r="P6" s="13">
        <v>-8.528</v>
      </c>
      <c r="Q6" s="13">
        <v>0</v>
      </c>
      <c r="R6" s="13">
        <v>0</v>
      </c>
    </row>
    <row r="7" ht="20.25" spans="1:18">
      <c r="A7" s="8" t="s">
        <v>174</v>
      </c>
      <c r="B7" s="8" t="s">
        <v>175</v>
      </c>
      <c r="C7" s="8">
        <v>609.144</v>
      </c>
      <c r="D7" s="8">
        <v>687.942</v>
      </c>
      <c r="E7" s="8">
        <v>0</v>
      </c>
      <c r="F7" s="8">
        <v>0</v>
      </c>
      <c r="G7" s="8">
        <v>0</v>
      </c>
      <c r="H7" s="8">
        <v>1</v>
      </c>
      <c r="I7" s="6">
        <v>6.415</v>
      </c>
      <c r="J7" s="6">
        <v>17.135</v>
      </c>
      <c r="K7" s="13">
        <v>4</v>
      </c>
      <c r="L7" s="13">
        <v>2</v>
      </c>
      <c r="M7" s="13">
        <v>-1</v>
      </c>
      <c r="N7" s="13">
        <v>0</v>
      </c>
      <c r="O7" s="13">
        <v>0</v>
      </c>
      <c r="P7" s="13">
        <v>-0.694</v>
      </c>
      <c r="Q7" s="13">
        <v>0</v>
      </c>
      <c r="R7" s="13">
        <v>0</v>
      </c>
    </row>
    <row r="8" ht="20.25" spans="1:18">
      <c r="A8" s="8" t="s">
        <v>176</v>
      </c>
      <c r="B8" s="8" t="s">
        <v>177</v>
      </c>
      <c r="C8" s="8">
        <v>73250.484</v>
      </c>
      <c r="D8" s="8">
        <v>79614.57</v>
      </c>
      <c r="E8" s="8">
        <v>0</v>
      </c>
      <c r="F8" s="8">
        <v>0</v>
      </c>
      <c r="G8" s="8">
        <v>0</v>
      </c>
      <c r="H8" s="8">
        <v>1</v>
      </c>
      <c r="I8" s="6">
        <v>0.332</v>
      </c>
      <c r="J8" s="6">
        <v>8.299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-44.423</v>
      </c>
      <c r="Q8" s="13">
        <v>0</v>
      </c>
      <c r="R8" s="13">
        <v>0</v>
      </c>
    </row>
    <row r="9" ht="20.25" spans="1:18">
      <c r="A9" s="8" t="s">
        <v>178</v>
      </c>
      <c r="B9" s="8" t="s">
        <v>179</v>
      </c>
      <c r="C9" s="8">
        <v>237743.125</v>
      </c>
      <c r="D9" s="8">
        <v>273919.25</v>
      </c>
      <c r="E9" s="8">
        <v>0</v>
      </c>
      <c r="F9" s="8">
        <v>0</v>
      </c>
      <c r="G9" s="8">
        <v>0</v>
      </c>
      <c r="H9" s="8">
        <v>1</v>
      </c>
      <c r="I9" s="6">
        <v>7.519</v>
      </c>
      <c r="J9" s="6">
        <v>19.733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682.685</v>
      </c>
      <c r="Q9" s="13">
        <v>0</v>
      </c>
      <c r="R9" s="13">
        <v>0</v>
      </c>
    </row>
    <row r="10" ht="20.25" spans="1:18">
      <c r="A10" s="8" t="s">
        <v>180</v>
      </c>
      <c r="B10" s="8" t="s">
        <v>181</v>
      </c>
      <c r="C10" s="8">
        <v>5728.629</v>
      </c>
      <c r="D10" s="8">
        <v>6140.236</v>
      </c>
      <c r="E10" s="8">
        <v>0</v>
      </c>
      <c r="F10" s="8">
        <v>0</v>
      </c>
      <c r="G10" s="8">
        <v>0</v>
      </c>
      <c r="H10" s="8">
        <v>1</v>
      </c>
      <c r="I10" s="6">
        <v>0.547</v>
      </c>
      <c r="J10" s="6">
        <v>7.214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3.098</v>
      </c>
      <c r="Q10" s="13">
        <v>0</v>
      </c>
      <c r="R10" s="13">
        <v>0</v>
      </c>
    </row>
    <row r="11" ht="20.25" spans="1:18">
      <c r="A11" s="9" t="s">
        <v>182</v>
      </c>
      <c r="B11" s="9" t="s">
        <v>183</v>
      </c>
      <c r="C11" s="9">
        <v>3308.912</v>
      </c>
      <c r="D11" s="9">
        <v>4840.084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1</v>
      </c>
      <c r="N11" s="13">
        <v>-1</v>
      </c>
      <c r="O11" s="13">
        <v>0</v>
      </c>
      <c r="P11" s="13">
        <v>-1.754</v>
      </c>
      <c r="Q11" s="13">
        <v>0</v>
      </c>
      <c r="R11" s="13">
        <v>0</v>
      </c>
    </row>
    <row r="12" ht="20.25" spans="1:18">
      <c r="A12" s="9" t="s">
        <v>184</v>
      </c>
      <c r="B12" s="9" t="s">
        <v>185</v>
      </c>
      <c r="C12" s="9">
        <v>7918.5</v>
      </c>
      <c r="D12" s="9">
        <v>8736.826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0</v>
      </c>
      <c r="N12" s="13">
        <v>0</v>
      </c>
      <c r="O12" s="13">
        <v>0</v>
      </c>
      <c r="P12" s="13">
        <v>5.921</v>
      </c>
      <c r="Q12" s="13">
        <v>0</v>
      </c>
      <c r="R12" s="13">
        <v>-1</v>
      </c>
    </row>
    <row r="13" ht="20.25" spans="1:18">
      <c r="A13" s="9" t="s">
        <v>186</v>
      </c>
      <c r="B13" s="9" t="s">
        <v>187</v>
      </c>
      <c r="C13" s="9">
        <v>3173.309</v>
      </c>
      <c r="D13" s="9">
        <v>3454.563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-0.205</v>
      </c>
      <c r="Q13" s="13">
        <v>0</v>
      </c>
      <c r="R13" s="13">
        <v>0</v>
      </c>
    </row>
    <row r="14" ht="20.25" spans="1:18">
      <c r="A14" s="9" t="s">
        <v>188</v>
      </c>
      <c r="B14" s="9" t="s">
        <v>189</v>
      </c>
      <c r="C14" s="9">
        <v>5740.76</v>
      </c>
      <c r="D14" s="9">
        <v>6253.632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0</v>
      </c>
      <c r="N14" s="13">
        <v>0</v>
      </c>
      <c r="O14" s="13">
        <v>0</v>
      </c>
      <c r="P14" s="13">
        <v>4.776</v>
      </c>
      <c r="Q14" s="13">
        <v>0</v>
      </c>
      <c r="R14" s="13">
        <v>0</v>
      </c>
    </row>
    <row r="15" ht="20.25" spans="1:18">
      <c r="A15" s="9" t="s">
        <v>190</v>
      </c>
      <c r="B15" s="9" t="s">
        <v>191</v>
      </c>
      <c r="C15" s="9">
        <v>4543.308</v>
      </c>
      <c r="D15" s="9">
        <v>4874.273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1</v>
      </c>
      <c r="L15" s="13">
        <v>0</v>
      </c>
      <c r="M15" s="13">
        <v>0</v>
      </c>
      <c r="N15" s="13">
        <v>0</v>
      </c>
      <c r="O15" s="13">
        <v>0</v>
      </c>
      <c r="P15" s="13">
        <v>1.668</v>
      </c>
      <c r="Q15" s="13">
        <v>0</v>
      </c>
      <c r="R15" s="13">
        <v>0</v>
      </c>
    </row>
    <row r="16" ht="20.25" spans="1:18">
      <c r="A16" s="9" t="s">
        <v>192</v>
      </c>
      <c r="B16" s="9" t="s">
        <v>193</v>
      </c>
      <c r="C16" s="9">
        <v>3115.009</v>
      </c>
      <c r="D16" s="9">
        <v>3455.283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0.668</v>
      </c>
      <c r="Q16" s="13">
        <v>0</v>
      </c>
      <c r="R16" s="13">
        <v>0</v>
      </c>
    </row>
    <row r="17" ht="20.25" spans="1:18">
      <c r="A17" s="9" t="s">
        <v>194</v>
      </c>
      <c r="B17" s="9" t="s">
        <v>195</v>
      </c>
      <c r="C17" s="9">
        <v>1054.945</v>
      </c>
      <c r="D17" s="9">
        <v>1320.103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0.95</v>
      </c>
      <c r="Q17" s="13">
        <v>0</v>
      </c>
      <c r="R17" s="13">
        <v>0</v>
      </c>
    </row>
    <row r="18" ht="20.25" spans="1:18">
      <c r="A18" s="9" t="s">
        <v>196</v>
      </c>
      <c r="B18" s="9" t="s">
        <v>197</v>
      </c>
      <c r="C18" s="9">
        <v>2627.982</v>
      </c>
      <c r="D18" s="9">
        <v>3237.309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9" t="s">
        <v>198</v>
      </c>
      <c r="B19" s="9" t="s">
        <v>199</v>
      </c>
      <c r="C19" s="9">
        <v>2496.108</v>
      </c>
      <c r="D19" s="9">
        <v>2721.164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1</v>
      </c>
      <c r="N19" s="13">
        <v>-1</v>
      </c>
      <c r="O19" s="13">
        <v>0</v>
      </c>
      <c r="P19" s="13">
        <v>0.448</v>
      </c>
      <c r="Q19" s="13">
        <v>0</v>
      </c>
      <c r="R19" s="13">
        <v>0</v>
      </c>
    </row>
    <row r="20" ht="20.25" spans="1:18">
      <c r="A20" s="9" t="s">
        <v>200</v>
      </c>
      <c r="B20" s="9" t="s">
        <v>201</v>
      </c>
      <c r="C20" s="9">
        <v>6694.75</v>
      </c>
      <c r="D20" s="9">
        <v>7232.594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0</v>
      </c>
      <c r="L20" s="13">
        <v>1</v>
      </c>
      <c r="M20" s="13">
        <v>0</v>
      </c>
      <c r="N20" s="13">
        <v>0</v>
      </c>
      <c r="O20" s="13">
        <v>0</v>
      </c>
      <c r="P20" s="13">
        <v>-1.32</v>
      </c>
      <c r="Q20" s="13">
        <v>0</v>
      </c>
      <c r="R20" s="13">
        <v>-1</v>
      </c>
    </row>
    <row r="21" ht="20.25" spans="1:18">
      <c r="A21" s="9" t="s">
        <v>202</v>
      </c>
      <c r="B21" s="9" t="s">
        <v>203</v>
      </c>
      <c r="C21" s="9">
        <v>2544.073</v>
      </c>
      <c r="D21" s="9">
        <v>3003.527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9" t="s">
        <v>204</v>
      </c>
      <c r="B22" s="9" t="s">
        <v>205</v>
      </c>
      <c r="C22" s="9">
        <v>6068.753</v>
      </c>
      <c r="D22" s="9">
        <v>6574.026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0.254</v>
      </c>
      <c r="Q22" s="13">
        <v>0</v>
      </c>
      <c r="R22" s="13">
        <v>0</v>
      </c>
    </row>
    <row r="23" ht="20.25" spans="1:18">
      <c r="A23" s="9" t="s">
        <v>206</v>
      </c>
      <c r="B23" s="9" t="s">
        <v>207</v>
      </c>
      <c r="C23" s="9">
        <v>2567.745</v>
      </c>
      <c r="D23" s="9">
        <v>3331.382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3.167</v>
      </c>
      <c r="Q23" s="13">
        <v>0</v>
      </c>
      <c r="R23" s="13">
        <v>0</v>
      </c>
    </row>
    <row r="24" ht="20.25" spans="1:18">
      <c r="A24" s="9" t="s">
        <v>208</v>
      </c>
      <c r="B24" s="9" t="s">
        <v>209</v>
      </c>
      <c r="C24" s="9">
        <v>967.581</v>
      </c>
      <c r="D24" s="9">
        <v>1188.864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3">
        <v>4</v>
      </c>
      <c r="L24" s="13">
        <v>0</v>
      </c>
      <c r="M24" s="13">
        <v>0</v>
      </c>
      <c r="N24" s="13">
        <v>0</v>
      </c>
      <c r="O24" s="13">
        <v>0</v>
      </c>
      <c r="P24" s="13">
        <v>3.163</v>
      </c>
      <c r="Q24" s="13">
        <v>0</v>
      </c>
      <c r="R24" s="13">
        <v>1</v>
      </c>
    </row>
    <row r="25" ht="20.25" spans="1:18">
      <c r="A25" s="9" t="s">
        <v>210</v>
      </c>
      <c r="B25" s="9" t="s">
        <v>211</v>
      </c>
      <c r="C25" s="9">
        <v>102.532</v>
      </c>
      <c r="D25" s="9">
        <v>103.471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-1</v>
      </c>
    </row>
    <row r="26" ht="20.25" spans="1:18">
      <c r="A26" s="9" t="s">
        <v>212</v>
      </c>
      <c r="B26" s="9" t="s">
        <v>213</v>
      </c>
      <c r="C26" s="9">
        <v>75040.773</v>
      </c>
      <c r="D26" s="9">
        <v>85261.625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-58.291</v>
      </c>
      <c r="Q26" s="13">
        <v>0</v>
      </c>
      <c r="R26" s="13">
        <v>1</v>
      </c>
    </row>
    <row r="27" ht="20.25" spans="1:18">
      <c r="A27" s="9" t="s">
        <v>214</v>
      </c>
      <c r="B27" s="9" t="s">
        <v>215</v>
      </c>
      <c r="C27" s="9">
        <v>10150.733</v>
      </c>
      <c r="D27" s="9">
        <v>12349.544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-16.558</v>
      </c>
      <c r="Q27" s="13">
        <v>0</v>
      </c>
      <c r="R27" s="13">
        <v>-1</v>
      </c>
    </row>
    <row r="28" ht="20.25" spans="1:18">
      <c r="A28" s="6" t="s">
        <v>216</v>
      </c>
      <c r="B28" s="6" t="s">
        <v>217</v>
      </c>
      <c r="C28" s="6">
        <v>19634.145</v>
      </c>
      <c r="D28" s="6">
        <v>21262.07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4.177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6.466</v>
      </c>
      <c r="Q28" s="13">
        <v>0</v>
      </c>
      <c r="R28" s="13">
        <v>0</v>
      </c>
    </row>
    <row r="29" ht="20.25" spans="1:18">
      <c r="A29" s="6" t="s">
        <v>218</v>
      </c>
      <c r="B29" s="6" t="s">
        <v>219</v>
      </c>
      <c r="C29" s="6">
        <v>12775.866</v>
      </c>
      <c r="D29" s="6">
        <v>15193.3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7.455</v>
      </c>
      <c r="K29" s="13">
        <v>1</v>
      </c>
      <c r="L29" s="13">
        <v>2</v>
      </c>
      <c r="M29" s="13">
        <v>0</v>
      </c>
      <c r="N29" s="13">
        <v>0</v>
      </c>
      <c r="O29" s="13">
        <v>0</v>
      </c>
      <c r="P29" s="13">
        <v>16.904</v>
      </c>
      <c r="Q29" s="13">
        <v>0</v>
      </c>
      <c r="R29" s="13">
        <v>1</v>
      </c>
    </row>
    <row r="30" ht="20.25" spans="1:18">
      <c r="A30" s="6" t="s">
        <v>220</v>
      </c>
      <c r="B30" s="6" t="s">
        <v>221</v>
      </c>
      <c r="C30" s="6">
        <v>3379.257</v>
      </c>
      <c r="D30" s="6">
        <v>3863.651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7.519</v>
      </c>
      <c r="K30" s="13">
        <v>1</v>
      </c>
      <c r="L30" s="13">
        <v>1</v>
      </c>
      <c r="M30" s="13">
        <v>-1</v>
      </c>
      <c r="N30" s="13">
        <v>1</v>
      </c>
      <c r="O30" s="13">
        <v>0</v>
      </c>
      <c r="P30" s="13">
        <v>1.182</v>
      </c>
      <c r="Q30" s="13">
        <v>0</v>
      </c>
      <c r="R30" s="13">
        <v>0</v>
      </c>
    </row>
    <row r="31" ht="20.25" spans="1:18">
      <c r="A31" s="6" t="s">
        <v>222</v>
      </c>
      <c r="B31" s="6" t="s">
        <v>223</v>
      </c>
      <c r="C31" s="6">
        <v>2848.211</v>
      </c>
      <c r="D31" s="6">
        <v>3532.906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13.691</v>
      </c>
      <c r="K31" s="13">
        <v>1</v>
      </c>
      <c r="L31" s="13">
        <v>0</v>
      </c>
      <c r="M31" s="13">
        <v>-1</v>
      </c>
      <c r="N31" s="13">
        <v>1</v>
      </c>
      <c r="O31" s="13">
        <v>0</v>
      </c>
      <c r="P31" s="13">
        <v>2.793</v>
      </c>
      <c r="Q31" s="13">
        <v>0</v>
      </c>
      <c r="R31" s="13">
        <v>0</v>
      </c>
    </row>
    <row r="32" ht="20.25" spans="1:18">
      <c r="A32" s="6" t="s">
        <v>224</v>
      </c>
      <c r="B32" s="6" t="s">
        <v>225</v>
      </c>
      <c r="C32" s="6">
        <v>3317.501</v>
      </c>
      <c r="D32" s="6">
        <v>3613.787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1.82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0.141</v>
      </c>
      <c r="Q32" s="13">
        <v>0</v>
      </c>
      <c r="R32" s="13">
        <v>0</v>
      </c>
    </row>
    <row r="33" ht="20.25" spans="1:18">
      <c r="A33" s="6" t="s">
        <v>226</v>
      </c>
      <c r="B33" s="6" t="s">
        <v>227</v>
      </c>
      <c r="C33" s="6">
        <v>121039.523</v>
      </c>
      <c r="D33" s="6">
        <v>132763.969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6.396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94.278</v>
      </c>
      <c r="Q33" s="13">
        <v>0</v>
      </c>
      <c r="R33" s="13">
        <v>0</v>
      </c>
    </row>
    <row r="34" ht="20.25" spans="1:18">
      <c r="A34" s="6" t="s">
        <v>228</v>
      </c>
      <c r="B34" s="6" t="s">
        <v>229</v>
      </c>
      <c r="C34" s="6">
        <v>16398.051</v>
      </c>
      <c r="D34" s="6">
        <v>17968.002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5.076</v>
      </c>
      <c r="K34" s="13">
        <v>2</v>
      </c>
      <c r="L34" s="13">
        <v>1</v>
      </c>
      <c r="M34" s="13">
        <v>0</v>
      </c>
      <c r="N34" s="13">
        <v>0</v>
      </c>
      <c r="O34" s="13">
        <v>0</v>
      </c>
      <c r="P34" s="13">
        <v>-5.679</v>
      </c>
      <c r="Q34" s="13">
        <v>0</v>
      </c>
      <c r="R34" s="13">
        <v>0</v>
      </c>
    </row>
    <row r="35" ht="20.25" spans="1:18">
      <c r="A35" s="6" t="s">
        <v>230</v>
      </c>
      <c r="B35" s="6" t="s">
        <v>231</v>
      </c>
      <c r="C35" s="6">
        <v>16531.682</v>
      </c>
      <c r="D35" s="6">
        <v>19043.951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2.179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17.73</v>
      </c>
      <c r="Q35" s="13">
        <v>0</v>
      </c>
      <c r="R35" s="13">
        <v>0</v>
      </c>
    </row>
    <row r="36" ht="20.25" spans="1:18">
      <c r="A36" s="6" t="s">
        <v>232</v>
      </c>
      <c r="B36" s="6" t="s">
        <v>233</v>
      </c>
      <c r="C36" s="6">
        <v>12627.021</v>
      </c>
      <c r="D36" s="6">
        <v>13618.148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6.293</v>
      </c>
      <c r="K36" s="13">
        <v>3</v>
      </c>
      <c r="L36" s="13">
        <v>0</v>
      </c>
      <c r="M36" s="13">
        <v>0</v>
      </c>
      <c r="N36" s="13">
        <v>1</v>
      </c>
      <c r="O36" s="13">
        <v>0</v>
      </c>
      <c r="P36" s="13">
        <v>-2.383</v>
      </c>
      <c r="Q36" s="13">
        <v>0</v>
      </c>
      <c r="R36" s="13">
        <v>0</v>
      </c>
    </row>
    <row r="37" ht="20.25" spans="1:18">
      <c r="A37" s="6" t="s">
        <v>234</v>
      </c>
      <c r="B37" s="6" t="s">
        <v>235</v>
      </c>
      <c r="C37" s="6">
        <v>3318.6</v>
      </c>
      <c r="D37" s="6">
        <v>3829.255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2.68</v>
      </c>
      <c r="K37" s="13">
        <v>2</v>
      </c>
      <c r="L37" s="13">
        <v>2</v>
      </c>
      <c r="M37" s="13">
        <v>0</v>
      </c>
      <c r="N37" s="13">
        <v>0</v>
      </c>
      <c r="O37" s="13">
        <v>0</v>
      </c>
      <c r="P37" s="13">
        <v>-0.103</v>
      </c>
      <c r="Q37" s="13">
        <v>0</v>
      </c>
      <c r="R37" s="13">
        <v>0</v>
      </c>
    </row>
    <row r="38" ht="20.25" spans="1:18">
      <c r="A38" s="6" t="s">
        <v>236</v>
      </c>
      <c r="B38" s="6" t="s">
        <v>237</v>
      </c>
      <c r="C38" s="6">
        <v>23198.039</v>
      </c>
      <c r="D38" s="6">
        <v>25838.723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0.008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-3.011</v>
      </c>
      <c r="Q38" s="13">
        <v>0</v>
      </c>
      <c r="R38" s="13">
        <v>0</v>
      </c>
    </row>
    <row r="39" ht="20.25" spans="1:18">
      <c r="A39" s="7" t="s">
        <v>238</v>
      </c>
      <c r="B39" s="7" t="s">
        <v>239</v>
      </c>
      <c r="C39" s="7">
        <v>3788.632</v>
      </c>
      <c r="D39" s="7">
        <v>4209.953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4.448</v>
      </c>
      <c r="K39" s="13">
        <v>1</v>
      </c>
      <c r="L39" s="13">
        <v>2</v>
      </c>
      <c r="M39" s="13">
        <v>0</v>
      </c>
      <c r="N39" s="13">
        <v>1</v>
      </c>
      <c r="O39" s="13">
        <v>0</v>
      </c>
      <c r="P39" s="13">
        <v>9.09</v>
      </c>
      <c r="Q39" s="13">
        <v>0</v>
      </c>
      <c r="R39" s="13">
        <v>1</v>
      </c>
    </row>
    <row r="40" ht="20.25" spans="1:18">
      <c r="A40" s="6" t="s">
        <v>240</v>
      </c>
      <c r="B40" s="6" t="s">
        <v>241</v>
      </c>
      <c r="C40" s="6">
        <v>3154.543</v>
      </c>
      <c r="D40" s="6">
        <v>3678.1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9.17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3.529</v>
      </c>
      <c r="Q40" s="13">
        <v>0</v>
      </c>
      <c r="R40" s="13">
        <v>0</v>
      </c>
    </row>
    <row r="41" ht="20.25" spans="1:18">
      <c r="A41" s="6" t="s">
        <v>242</v>
      </c>
      <c r="B41" s="6" t="s">
        <v>243</v>
      </c>
      <c r="C41" s="6">
        <v>151.64</v>
      </c>
      <c r="D41" s="6">
        <v>253.802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9.198</v>
      </c>
      <c r="K41" s="13">
        <v>0</v>
      </c>
      <c r="L41" s="13">
        <v>0</v>
      </c>
      <c r="M41" s="13">
        <v>0</v>
      </c>
      <c r="N41" s="13">
        <v>-1</v>
      </c>
      <c r="O41" s="13">
        <v>0</v>
      </c>
      <c r="P41" s="13">
        <v>-0.523</v>
      </c>
      <c r="Q41" s="13">
        <v>0</v>
      </c>
      <c r="R41" s="13">
        <v>0</v>
      </c>
    </row>
    <row r="42" ht="20.25" spans="1:18">
      <c r="A42" s="6" t="s">
        <v>244</v>
      </c>
      <c r="B42" s="6" t="s">
        <v>245</v>
      </c>
      <c r="C42" s="6">
        <v>2157.077</v>
      </c>
      <c r="D42" s="6">
        <v>2335.561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5.058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2.542</v>
      </c>
      <c r="Q42" s="13">
        <v>0</v>
      </c>
      <c r="R42" s="13">
        <v>1</v>
      </c>
    </row>
    <row r="43" ht="20.25" spans="1:18">
      <c r="A43" s="6" t="s">
        <v>246</v>
      </c>
      <c r="B43" s="6" t="s">
        <v>247</v>
      </c>
      <c r="C43" s="6">
        <v>2481.68</v>
      </c>
      <c r="D43" s="6">
        <v>2687.079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5.961</v>
      </c>
      <c r="K43" s="13">
        <v>2</v>
      </c>
      <c r="L43" s="13">
        <v>1</v>
      </c>
      <c r="M43" s="13">
        <v>0</v>
      </c>
      <c r="N43" s="13">
        <v>0</v>
      </c>
      <c r="O43" s="13">
        <v>0</v>
      </c>
      <c r="P43" s="13">
        <v>2.761</v>
      </c>
      <c r="Q43" s="13">
        <v>0</v>
      </c>
      <c r="R43" s="13">
        <v>0</v>
      </c>
    </row>
    <row r="44" ht="20.25" spans="1:18">
      <c r="A44" s="6" t="s">
        <v>248</v>
      </c>
      <c r="B44" s="6" t="s">
        <v>249</v>
      </c>
      <c r="C44" s="6">
        <v>1264.064</v>
      </c>
      <c r="D44" s="6">
        <v>1337.855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3.174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0.249</v>
      </c>
      <c r="Q44" s="13">
        <v>0</v>
      </c>
      <c r="R44" s="13">
        <v>1</v>
      </c>
    </row>
    <row r="45" ht="20.25" spans="1:18">
      <c r="A45" s="6" t="s">
        <v>250</v>
      </c>
      <c r="B45" s="6" t="s">
        <v>251</v>
      </c>
      <c r="C45" s="6">
        <v>737.829</v>
      </c>
      <c r="D45" s="6">
        <v>836.428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6.899</v>
      </c>
      <c r="K45" s="13">
        <v>1</v>
      </c>
      <c r="L45" s="13">
        <v>0</v>
      </c>
      <c r="M45" s="13">
        <v>0</v>
      </c>
      <c r="N45" s="13">
        <v>1</v>
      </c>
      <c r="O45" s="13">
        <v>0</v>
      </c>
      <c r="P45" s="13">
        <v>0.385</v>
      </c>
      <c r="Q45" s="13">
        <v>0</v>
      </c>
      <c r="R45" s="13">
        <v>0</v>
      </c>
    </row>
    <row r="46" ht="20.25" spans="1:18">
      <c r="A46" s="6" t="s">
        <v>252</v>
      </c>
      <c r="B46" s="6" t="s">
        <v>253</v>
      </c>
      <c r="C46" s="6">
        <v>1629.064</v>
      </c>
      <c r="D46" s="6">
        <v>1968.105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0.363</v>
      </c>
      <c r="K46" s="13">
        <v>1</v>
      </c>
      <c r="L46" s="13">
        <v>0</v>
      </c>
      <c r="M46" s="13">
        <v>0</v>
      </c>
      <c r="N46" s="13">
        <v>1</v>
      </c>
      <c r="O46" s="13">
        <v>0</v>
      </c>
      <c r="P46" s="13">
        <v>0.38</v>
      </c>
      <c r="Q46" s="13">
        <v>0</v>
      </c>
      <c r="R46" s="13">
        <v>0</v>
      </c>
    </row>
    <row r="47" ht="20.25" spans="1:18">
      <c r="A47" s="6" t="s">
        <v>254</v>
      </c>
      <c r="B47" s="6" t="s">
        <v>255</v>
      </c>
      <c r="C47" s="6">
        <v>7702.707</v>
      </c>
      <c r="D47" s="6">
        <v>8267.615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0.276</v>
      </c>
      <c r="K47" s="13">
        <v>0</v>
      </c>
      <c r="L47" s="13">
        <v>2</v>
      </c>
      <c r="M47" s="13">
        <v>0</v>
      </c>
      <c r="N47" s="13">
        <v>0</v>
      </c>
      <c r="O47" s="13">
        <v>1</v>
      </c>
      <c r="P47" s="13">
        <v>5.719</v>
      </c>
      <c r="Q47" s="13">
        <v>0</v>
      </c>
      <c r="R47" s="13">
        <v>0</v>
      </c>
    </row>
    <row r="48" ht="20.25" spans="1:18">
      <c r="A48" s="6" t="s">
        <v>256</v>
      </c>
      <c r="B48" s="6" t="s">
        <v>257</v>
      </c>
      <c r="C48" s="6">
        <v>781.627</v>
      </c>
      <c r="D48" s="6">
        <v>894.627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5.601</v>
      </c>
      <c r="K48" s="13">
        <v>0</v>
      </c>
      <c r="L48" s="13">
        <v>2</v>
      </c>
      <c r="M48" s="13">
        <v>0</v>
      </c>
      <c r="N48" s="13">
        <v>0</v>
      </c>
      <c r="O48" s="13">
        <v>1</v>
      </c>
      <c r="P48" s="13">
        <v>0.256</v>
      </c>
      <c r="Q48" s="13">
        <v>0</v>
      </c>
      <c r="R48" s="13">
        <v>1</v>
      </c>
    </row>
    <row r="49" ht="20.25" spans="1:18">
      <c r="A49" s="6" t="s">
        <v>258</v>
      </c>
      <c r="B49" s="6" t="s">
        <v>259</v>
      </c>
      <c r="C49" s="6">
        <v>12592.838</v>
      </c>
      <c r="D49" s="6">
        <v>14013.426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4.816</v>
      </c>
      <c r="K49" s="13">
        <v>1</v>
      </c>
      <c r="L49" s="13">
        <v>0</v>
      </c>
      <c r="M49" s="13">
        <v>1</v>
      </c>
      <c r="N49" s="13">
        <v>-1</v>
      </c>
      <c r="O49" s="13">
        <v>0</v>
      </c>
      <c r="P49" s="13">
        <v>-4.297</v>
      </c>
      <c r="Q49" s="13">
        <v>0</v>
      </c>
      <c r="R49" s="13">
        <v>0</v>
      </c>
    </row>
    <row r="50" ht="20.25" spans="1:18">
      <c r="A50" s="6" t="s">
        <v>260</v>
      </c>
      <c r="B50" s="6" t="s">
        <v>261</v>
      </c>
      <c r="C50" s="6">
        <v>2564.182</v>
      </c>
      <c r="D50" s="6">
        <v>2993.908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9.297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1.965</v>
      </c>
      <c r="Q50" s="13">
        <v>0</v>
      </c>
      <c r="R50" s="13">
        <v>0</v>
      </c>
    </row>
    <row r="51" ht="20.25" spans="1:18">
      <c r="A51" s="6" t="s">
        <v>262</v>
      </c>
      <c r="B51" s="6" t="s">
        <v>263</v>
      </c>
      <c r="C51" s="6">
        <v>8239.273</v>
      </c>
      <c r="D51" s="6">
        <v>9629.688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11.596</v>
      </c>
      <c r="K51" s="13">
        <v>4</v>
      </c>
      <c r="L51" s="13">
        <v>2</v>
      </c>
      <c r="M51" s="13">
        <v>0</v>
      </c>
      <c r="N51" s="13">
        <v>1</v>
      </c>
      <c r="O51" s="13">
        <v>0</v>
      </c>
      <c r="P51" s="13">
        <v>15.124</v>
      </c>
      <c r="Q51" s="13">
        <v>1</v>
      </c>
      <c r="R51" s="13">
        <v>0</v>
      </c>
    </row>
    <row r="52" ht="20.25" spans="1:18">
      <c r="A52" s="6" t="s">
        <v>264</v>
      </c>
      <c r="B52" s="6" t="s">
        <v>265</v>
      </c>
      <c r="C52" s="6">
        <v>4220.839</v>
      </c>
      <c r="D52" s="6">
        <v>4739.728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9.171</v>
      </c>
      <c r="K52" s="13">
        <v>3</v>
      </c>
      <c r="L52" s="13">
        <v>2</v>
      </c>
      <c r="M52" s="13">
        <v>0</v>
      </c>
      <c r="N52" s="13">
        <v>0</v>
      </c>
      <c r="O52" s="13">
        <v>0</v>
      </c>
      <c r="P52" s="13">
        <v>3.098</v>
      </c>
      <c r="Q52" s="13">
        <v>0</v>
      </c>
      <c r="R52" s="13">
        <v>0</v>
      </c>
    </row>
    <row r="53" ht="20.25" spans="1:18">
      <c r="A53" s="6" t="s">
        <v>266</v>
      </c>
      <c r="B53" s="6" t="s">
        <v>267</v>
      </c>
      <c r="C53" s="6">
        <v>7278.036</v>
      </c>
      <c r="D53" s="6">
        <v>7543.971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1.194</v>
      </c>
      <c r="K53" s="13">
        <v>1</v>
      </c>
      <c r="L53" s="13">
        <v>2</v>
      </c>
      <c r="M53" s="13">
        <v>-1</v>
      </c>
      <c r="N53" s="13">
        <v>1</v>
      </c>
      <c r="O53" s="13">
        <v>0</v>
      </c>
      <c r="P53" s="13">
        <v>3.19</v>
      </c>
      <c r="Q53" s="13">
        <v>0</v>
      </c>
      <c r="R53" s="13">
        <v>0</v>
      </c>
    </row>
    <row r="54" ht="20.25" spans="1:18">
      <c r="A54" s="6" t="s">
        <v>268</v>
      </c>
      <c r="B54" s="6" t="s">
        <v>269</v>
      </c>
      <c r="C54" s="6">
        <v>3340.195</v>
      </c>
      <c r="D54" s="6">
        <v>3518.286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4.484</v>
      </c>
      <c r="K54" s="13">
        <v>3</v>
      </c>
      <c r="L54" s="13">
        <v>0</v>
      </c>
      <c r="M54" s="13">
        <v>0</v>
      </c>
      <c r="N54" s="13">
        <v>0</v>
      </c>
      <c r="O54" s="13">
        <v>0</v>
      </c>
      <c r="P54" s="13">
        <v>-0.064</v>
      </c>
      <c r="Q54" s="13">
        <v>0</v>
      </c>
      <c r="R54" s="13">
        <v>0</v>
      </c>
    </row>
    <row r="55" ht="20.25" spans="1:18">
      <c r="A55" s="6" t="s">
        <v>270</v>
      </c>
      <c r="B55" s="6" t="s">
        <v>271</v>
      </c>
      <c r="C55" s="6">
        <v>5027.509</v>
      </c>
      <c r="D55" s="6">
        <v>5573.847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2.17</v>
      </c>
      <c r="K55" s="13">
        <v>0</v>
      </c>
      <c r="L55" s="13">
        <v>1</v>
      </c>
      <c r="M55" s="13">
        <v>0</v>
      </c>
      <c r="N55" s="13">
        <v>0</v>
      </c>
      <c r="O55" s="13">
        <v>0</v>
      </c>
      <c r="P55" s="13">
        <v>0.116</v>
      </c>
      <c r="Q55" s="13">
        <v>0</v>
      </c>
      <c r="R55" s="13">
        <v>-1</v>
      </c>
    </row>
    <row r="56" ht="20.25" spans="1:18">
      <c r="A56" s="6" t="s">
        <v>272</v>
      </c>
      <c r="B56" s="6" t="s">
        <v>273</v>
      </c>
      <c r="C56" s="6">
        <v>7424.291</v>
      </c>
      <c r="D56" s="6">
        <v>8367.375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7.289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7.894</v>
      </c>
      <c r="Q56" s="13">
        <v>0</v>
      </c>
      <c r="R56" s="13">
        <v>0</v>
      </c>
    </row>
    <row r="57" ht="20.25" spans="1:18">
      <c r="A57" s="6" t="s">
        <v>274</v>
      </c>
      <c r="B57" s="6" t="s">
        <v>275</v>
      </c>
      <c r="C57" s="6">
        <v>6606.4</v>
      </c>
      <c r="D57" s="6">
        <v>8124.287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15.107</v>
      </c>
      <c r="K57" s="13">
        <v>2</v>
      </c>
      <c r="L57" s="13">
        <v>0</v>
      </c>
      <c r="M57" s="13">
        <v>0</v>
      </c>
      <c r="N57" s="13">
        <v>0</v>
      </c>
      <c r="O57" s="13">
        <v>0</v>
      </c>
      <c r="P57" s="13">
        <v>3.493</v>
      </c>
      <c r="Q57" s="13">
        <v>0</v>
      </c>
      <c r="R57" s="13">
        <v>1</v>
      </c>
    </row>
    <row r="58" ht="20.25" spans="1:18">
      <c r="A58" s="6" t="s">
        <v>276</v>
      </c>
      <c r="B58" s="6" t="s">
        <v>277</v>
      </c>
      <c r="C58" s="6">
        <v>13320</v>
      </c>
      <c r="D58" s="6">
        <v>14069.254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2.489</v>
      </c>
      <c r="K58" s="13">
        <v>3</v>
      </c>
      <c r="L58" s="13">
        <v>2</v>
      </c>
      <c r="M58" s="13">
        <v>0</v>
      </c>
      <c r="N58" s="13">
        <v>0</v>
      </c>
      <c r="O58" s="13">
        <v>0</v>
      </c>
      <c r="P58" s="13">
        <v>4.734</v>
      </c>
      <c r="Q58" s="13">
        <v>0</v>
      </c>
      <c r="R58" s="13">
        <v>1</v>
      </c>
    </row>
    <row r="59" ht="20.25" spans="1:18">
      <c r="A59" s="6" t="s">
        <v>278</v>
      </c>
      <c r="B59" s="6" t="s">
        <v>279</v>
      </c>
      <c r="C59" s="6">
        <v>8940.909</v>
      </c>
      <c r="D59" s="6">
        <v>9950.619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1.964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3">
        <v>2.869</v>
      </c>
      <c r="Q59" s="13">
        <v>0</v>
      </c>
      <c r="R59" s="13">
        <v>0</v>
      </c>
    </row>
    <row r="60" ht="20.25" spans="1:18">
      <c r="A60" s="6" t="s">
        <v>280</v>
      </c>
      <c r="B60" s="6" t="s">
        <v>281</v>
      </c>
      <c r="C60" s="6">
        <v>18906.215</v>
      </c>
      <c r="D60" s="6">
        <v>20101.617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4.297</v>
      </c>
      <c r="K60" s="13">
        <v>3</v>
      </c>
      <c r="L60" s="13">
        <v>0</v>
      </c>
      <c r="M60" s="13">
        <v>0</v>
      </c>
      <c r="N60" s="13">
        <v>0</v>
      </c>
      <c r="O60" s="13">
        <v>0</v>
      </c>
      <c r="P60" s="13">
        <v>9.374</v>
      </c>
      <c r="Q60" s="13">
        <v>0</v>
      </c>
      <c r="R60" s="13">
        <v>0</v>
      </c>
    </row>
    <row r="61" ht="20.25" spans="1:18">
      <c r="A61" s="6" t="s">
        <v>282</v>
      </c>
      <c r="B61" s="6" t="s">
        <v>283</v>
      </c>
      <c r="C61" s="6">
        <v>1216.709</v>
      </c>
      <c r="D61" s="6">
        <v>1504.758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0.758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-0.82</v>
      </c>
      <c r="Q61" s="13">
        <v>0</v>
      </c>
      <c r="R61" s="13">
        <v>0</v>
      </c>
    </row>
    <row r="62" ht="20.25" spans="1:18">
      <c r="A62" s="6" t="s">
        <v>284</v>
      </c>
      <c r="B62" s="6" t="s">
        <v>285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3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286</v>
      </c>
      <c r="B63" s="6" t="s">
        <v>287</v>
      </c>
      <c r="C63" s="6">
        <v>7671.309</v>
      </c>
      <c r="D63" s="6">
        <v>8284.62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5.804</v>
      </c>
      <c r="K63" s="13">
        <v>2</v>
      </c>
      <c r="L63" s="13">
        <v>2</v>
      </c>
      <c r="M63" s="13">
        <v>0</v>
      </c>
      <c r="N63" s="13">
        <v>0</v>
      </c>
      <c r="O63" s="13">
        <v>0</v>
      </c>
      <c r="P63" s="13">
        <v>5.162</v>
      </c>
      <c r="Q63" s="13">
        <v>0</v>
      </c>
      <c r="R63" s="13">
        <v>1</v>
      </c>
    </row>
    <row r="64" ht="20.25" spans="1:18">
      <c r="A64" s="6" t="s">
        <v>288</v>
      </c>
      <c r="B64" s="6" t="s">
        <v>289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290</v>
      </c>
      <c r="B65" s="6" t="s">
        <v>291</v>
      </c>
      <c r="C65" s="6">
        <v>6053.001</v>
      </c>
      <c r="D65" s="6">
        <v>6578.253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0.247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-0.207</v>
      </c>
      <c r="Q65" s="13">
        <v>0</v>
      </c>
      <c r="R65" s="13">
        <v>0</v>
      </c>
    </row>
    <row r="66" ht="20.25" spans="1:18">
      <c r="A66" s="6" t="s">
        <v>292</v>
      </c>
      <c r="B66" s="6" t="s">
        <v>293</v>
      </c>
      <c r="C66" s="6">
        <v>6644.901</v>
      </c>
      <c r="D66" s="6">
        <v>7639.509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4.169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-6.033</v>
      </c>
      <c r="Q66" s="13">
        <v>0</v>
      </c>
      <c r="R66" s="13">
        <v>0</v>
      </c>
    </row>
    <row r="67" ht="20.25" spans="1:18">
      <c r="A67" s="6" t="s">
        <v>294</v>
      </c>
      <c r="B67" s="6" t="s">
        <v>295</v>
      </c>
      <c r="C67" s="6">
        <v>2223.145</v>
      </c>
      <c r="D67" s="6">
        <v>2654.782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12.612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3">
        <v>1.735</v>
      </c>
      <c r="Q67" s="13">
        <v>0</v>
      </c>
      <c r="R67" s="13">
        <v>0</v>
      </c>
    </row>
    <row r="68" ht="20.25" spans="1:18">
      <c r="A68" s="6" t="s">
        <v>296</v>
      </c>
      <c r="B68" s="6" t="s">
        <v>297</v>
      </c>
      <c r="C68" s="6">
        <v>5416.273</v>
      </c>
      <c r="D68" s="6">
        <v>6136.545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4.777</v>
      </c>
      <c r="K68" s="13">
        <v>1</v>
      </c>
      <c r="L68" s="13">
        <v>0</v>
      </c>
      <c r="M68" s="13">
        <v>0</v>
      </c>
      <c r="N68" s="13">
        <v>1</v>
      </c>
      <c r="O68" s="13">
        <v>0</v>
      </c>
      <c r="P68" s="13">
        <v>5.32</v>
      </c>
      <c r="Q68" s="13">
        <v>0</v>
      </c>
      <c r="R68" s="13">
        <v>0</v>
      </c>
    </row>
    <row r="69" ht="20.25" spans="1:18">
      <c r="A69" s="6" t="s">
        <v>298</v>
      </c>
      <c r="B69" s="6" t="s">
        <v>299</v>
      </c>
      <c r="C69" s="6">
        <v>1378.273</v>
      </c>
      <c r="D69" s="6">
        <v>1607.099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1.27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1.929</v>
      </c>
      <c r="Q69" s="13">
        <v>0</v>
      </c>
      <c r="R69" s="13">
        <v>0</v>
      </c>
    </row>
    <row r="70" ht="20.25" spans="1:18">
      <c r="A70" s="6" t="s">
        <v>300</v>
      </c>
      <c r="B70" s="6" t="s">
        <v>301</v>
      </c>
      <c r="C70" s="6">
        <v>6008.255</v>
      </c>
      <c r="D70" s="6">
        <v>7237.649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2.241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3">
        <v>12.617</v>
      </c>
      <c r="Q70" s="13">
        <v>0</v>
      </c>
      <c r="R70" s="13">
        <v>1</v>
      </c>
    </row>
    <row r="71" ht="20.25" spans="1:18">
      <c r="A71" s="6" t="s">
        <v>302</v>
      </c>
      <c r="B71" s="6" t="s">
        <v>303</v>
      </c>
      <c r="C71" s="6">
        <v>4736.346</v>
      </c>
      <c r="D71" s="6">
        <v>5301.669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3.261</v>
      </c>
      <c r="K71" s="13">
        <v>0</v>
      </c>
      <c r="L71" s="13">
        <v>2</v>
      </c>
      <c r="M71" s="13">
        <v>0</v>
      </c>
      <c r="N71" s="13">
        <v>0</v>
      </c>
      <c r="O71" s="13">
        <v>0</v>
      </c>
      <c r="P71" s="13">
        <v>-1.675</v>
      </c>
      <c r="Q71" s="13">
        <v>0</v>
      </c>
      <c r="R71" s="13">
        <v>0</v>
      </c>
    </row>
    <row r="72" ht="20.25" spans="1:18">
      <c r="A72" s="6" t="s">
        <v>304</v>
      </c>
      <c r="B72" s="6" t="s">
        <v>305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306</v>
      </c>
      <c r="B73" s="6" t="s">
        <v>307</v>
      </c>
      <c r="C73" s="6">
        <v>5126.276</v>
      </c>
      <c r="D73" s="6">
        <v>5987.456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10.993</v>
      </c>
      <c r="K73" s="13">
        <v>2</v>
      </c>
      <c r="L73" s="13">
        <v>0</v>
      </c>
      <c r="M73" s="13">
        <v>0</v>
      </c>
      <c r="N73" s="13">
        <v>0</v>
      </c>
      <c r="O73" s="13">
        <v>0</v>
      </c>
      <c r="P73" s="13">
        <v>4.143</v>
      </c>
      <c r="Q73" s="13">
        <v>0</v>
      </c>
      <c r="R73" s="13">
        <v>0</v>
      </c>
    </row>
    <row r="74" ht="20.25" spans="1:18">
      <c r="A74" s="6" t="s">
        <v>308</v>
      </c>
      <c r="B74" s="6" t="s">
        <v>309</v>
      </c>
      <c r="C74" s="6">
        <v>3680.671</v>
      </c>
      <c r="D74" s="6">
        <v>4091.544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4.587</v>
      </c>
      <c r="K74" s="13">
        <v>0</v>
      </c>
      <c r="L74" s="13">
        <v>0</v>
      </c>
      <c r="M74" s="13">
        <v>1</v>
      </c>
      <c r="N74" s="13">
        <v>-1</v>
      </c>
      <c r="O74" s="13">
        <v>0</v>
      </c>
      <c r="P74" s="13">
        <v>-0.3</v>
      </c>
      <c r="Q74" s="13">
        <v>0</v>
      </c>
      <c r="R74" s="13">
        <v>0</v>
      </c>
    </row>
    <row r="75" ht="20.25" spans="1:18">
      <c r="A75" s="6" t="s">
        <v>310</v>
      </c>
      <c r="B75" s="6" t="s">
        <v>311</v>
      </c>
      <c r="C75" s="6">
        <v>2534.182</v>
      </c>
      <c r="D75" s="6">
        <v>2794.496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4.594</v>
      </c>
      <c r="K75" s="13">
        <v>1</v>
      </c>
      <c r="L75" s="13">
        <v>0</v>
      </c>
      <c r="M75" s="13">
        <v>1</v>
      </c>
      <c r="N75" s="13">
        <v>-1</v>
      </c>
      <c r="O75" s="13">
        <v>0</v>
      </c>
      <c r="P75" s="13">
        <v>-1.298</v>
      </c>
      <c r="Q75" s="13">
        <v>0</v>
      </c>
      <c r="R75" s="13">
        <v>0</v>
      </c>
    </row>
    <row r="76" ht="20.25" spans="1:18">
      <c r="A76" s="6" t="s">
        <v>312</v>
      </c>
      <c r="B76" s="6" t="s">
        <v>313</v>
      </c>
      <c r="C76" s="6">
        <v>5195.2</v>
      </c>
      <c r="D76" s="6">
        <v>6260.359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14.833</v>
      </c>
      <c r="K76" s="13">
        <v>3</v>
      </c>
      <c r="L76" s="13">
        <v>0</v>
      </c>
      <c r="M76" s="13">
        <v>0</v>
      </c>
      <c r="N76" s="13">
        <v>0</v>
      </c>
      <c r="O76" s="13">
        <v>0</v>
      </c>
      <c r="P76" s="13">
        <v>5.72</v>
      </c>
      <c r="Q76" s="13">
        <v>0</v>
      </c>
      <c r="R76" s="13">
        <v>0</v>
      </c>
    </row>
    <row r="77" ht="20.25" spans="1:18">
      <c r="A77" s="6" t="s">
        <v>314</v>
      </c>
      <c r="B77" s="6" t="s">
        <v>315</v>
      </c>
      <c r="C77" s="6">
        <v>106.834</v>
      </c>
      <c r="D77" s="6">
        <v>109.619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1.125</v>
      </c>
      <c r="K77" s="13">
        <v>1</v>
      </c>
      <c r="L77" s="13">
        <v>0</v>
      </c>
      <c r="M77" s="13">
        <v>-1</v>
      </c>
      <c r="N77" s="13">
        <v>0</v>
      </c>
      <c r="O77" s="13">
        <v>0</v>
      </c>
      <c r="P77" s="13">
        <v>0.02</v>
      </c>
      <c r="Q77" s="13">
        <v>0</v>
      </c>
      <c r="R77" s="13">
        <v>0</v>
      </c>
    </row>
    <row r="78" ht="20.25" spans="1:18">
      <c r="A78" s="6" t="s">
        <v>316</v>
      </c>
      <c r="B78" s="6" t="s">
        <v>317</v>
      </c>
      <c r="C78" s="6">
        <v>105.259</v>
      </c>
      <c r="D78" s="6">
        <v>107.179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0.46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0.018</v>
      </c>
      <c r="Q78" s="13">
        <v>0</v>
      </c>
      <c r="R78" s="13">
        <v>0</v>
      </c>
    </row>
    <row r="79" ht="20.25" spans="1:18">
      <c r="A79" s="6" t="s">
        <v>318</v>
      </c>
      <c r="B79" s="6" t="s">
        <v>319</v>
      </c>
      <c r="C79" s="6">
        <v>112.873</v>
      </c>
      <c r="D79" s="6">
        <v>121.417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3.676</v>
      </c>
      <c r="K79" s="13">
        <v>2</v>
      </c>
      <c r="L79" s="13">
        <v>0</v>
      </c>
      <c r="M79" s="13">
        <v>0</v>
      </c>
      <c r="N79" s="13">
        <v>0</v>
      </c>
      <c r="O79" s="13">
        <v>0</v>
      </c>
      <c r="P79" s="13">
        <v>0.117</v>
      </c>
      <c r="Q79" s="13">
        <v>0</v>
      </c>
      <c r="R79" s="13">
        <v>0</v>
      </c>
    </row>
    <row r="80" ht="20.25" spans="1:18">
      <c r="A80" s="7" t="s">
        <v>320</v>
      </c>
      <c r="B80" s="7" t="s">
        <v>321</v>
      </c>
      <c r="C80" s="7">
        <v>1553.746</v>
      </c>
      <c r="D80" s="7">
        <v>2907.163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27.665</v>
      </c>
      <c r="K80" s="13">
        <v>2</v>
      </c>
      <c r="L80" s="13">
        <v>0</v>
      </c>
      <c r="M80" s="13">
        <v>0</v>
      </c>
      <c r="N80" s="13">
        <v>0</v>
      </c>
      <c r="O80" s="13">
        <v>0</v>
      </c>
      <c r="P80" s="13">
        <v>4.914</v>
      </c>
      <c r="Q80" s="13">
        <v>0</v>
      </c>
      <c r="R80" s="13">
        <v>0</v>
      </c>
    </row>
    <row r="81" ht="20.25" spans="1:18">
      <c r="A81" s="7" t="s">
        <v>322</v>
      </c>
      <c r="B81" s="7" t="s">
        <v>323</v>
      </c>
      <c r="C81" s="7">
        <v>3582.703</v>
      </c>
      <c r="D81" s="7">
        <v>4278.736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5.495</v>
      </c>
      <c r="K81" s="13">
        <v>1</v>
      </c>
      <c r="L81" s="13">
        <v>2</v>
      </c>
      <c r="M81" s="13">
        <v>-1</v>
      </c>
      <c r="N81" s="13">
        <v>1</v>
      </c>
      <c r="O81" s="13">
        <v>0</v>
      </c>
      <c r="P81" s="13">
        <v>1.13</v>
      </c>
      <c r="Q81" s="13">
        <v>0</v>
      </c>
      <c r="R81" s="13">
        <v>0</v>
      </c>
    </row>
    <row r="82" ht="20.25" spans="1:18">
      <c r="A82" s="7" t="s">
        <v>324</v>
      </c>
      <c r="B82" s="7" t="s">
        <v>325</v>
      </c>
      <c r="C82" s="7">
        <v>13447.96</v>
      </c>
      <c r="D82" s="7">
        <v>15583.03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7.063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7.575</v>
      </c>
      <c r="Q82" s="13">
        <v>0</v>
      </c>
      <c r="R82" s="13">
        <v>0</v>
      </c>
    </row>
    <row r="83" ht="20.25" spans="1:18">
      <c r="A83" s="7" t="s">
        <v>326</v>
      </c>
      <c r="B83" s="7" t="s">
        <v>327</v>
      </c>
      <c r="C83" s="7">
        <v>476.178</v>
      </c>
      <c r="D83" s="7">
        <v>589.477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13.658</v>
      </c>
      <c r="K83" s="13">
        <v>2</v>
      </c>
      <c r="L83" s="13">
        <v>1</v>
      </c>
      <c r="M83" s="13">
        <v>0</v>
      </c>
      <c r="N83" s="13">
        <v>1</v>
      </c>
      <c r="O83" s="13">
        <v>0</v>
      </c>
      <c r="P83" s="13">
        <v>-0.011</v>
      </c>
      <c r="Q83" s="13">
        <v>0</v>
      </c>
      <c r="R83" s="13">
        <v>0</v>
      </c>
    </row>
    <row r="84" ht="20.25" spans="1:18">
      <c r="A84" s="7" t="s">
        <v>328</v>
      </c>
      <c r="B84" s="7" t="s">
        <v>329</v>
      </c>
      <c r="C84" s="7">
        <v>41153.363</v>
      </c>
      <c r="D84" s="7">
        <v>45061.816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5.784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34.571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2025-04-02T13:57:16Z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3273D49F9E6944A49E7653DDE05EA5CB_13</vt:lpwstr>
  </property>
  <property fmtid="{D5CDD505-2E9C-101B-9397-08002B2CF9AE}" pid="3" name="KSOProductBuildVer">
    <vt:lpwstr>2052-12.1.0.15712</vt:lpwstr>
  </property>
</Properties>
</file>