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<sst xmlns="http://schemas.openxmlformats.org/spreadsheetml/2006/main" count="414" uniqueCount="373">
  <si>
    <t>京沪深强转弱</t>
  </si>
  <si>
    <t>京沪深弱转强</t>
  </si>
  <si>
    <t>代码</t>
  </si>
  <si>
    <t>简称</t>
  </si>
  <si>
    <t>总市值</t>
  </si>
  <si>
    <t>红利指数</t>
  </si>
  <si>
    <t>91969.19亿</t>
  </si>
  <si>
    <t>行业龙头</t>
  </si>
  <si>
    <t>195944.02亿</t>
  </si>
  <si>
    <t>近期新高</t>
  </si>
  <si>
    <t>55779.56亿</t>
  </si>
  <si>
    <t>中特估</t>
  </si>
  <si>
    <t>183299.30亿</t>
  </si>
  <si>
    <t>酿酒</t>
  </si>
  <si>
    <t>34703.19亿</t>
  </si>
  <si>
    <t>证金汇金持股</t>
  </si>
  <si>
    <t>137633.13亿</t>
  </si>
  <si>
    <t>电力</t>
  </si>
  <si>
    <t>27491.52亿</t>
  </si>
  <si>
    <t>全指材料</t>
  </si>
  <si>
    <t>52790.16亿</t>
  </si>
  <si>
    <t>稀缺资源</t>
  </si>
  <si>
    <t>16307.03亿</t>
  </si>
  <si>
    <t>整体上市</t>
  </si>
  <si>
    <t>43152.38亿</t>
  </si>
  <si>
    <t>山西板块</t>
  </si>
  <si>
    <t>8053.34亿</t>
  </si>
  <si>
    <t>QFII重仓</t>
  </si>
  <si>
    <t>41331.38亿</t>
  </si>
  <si>
    <t>云南板块</t>
  </si>
  <si>
    <t>7697.34亿</t>
  </si>
  <si>
    <t>医药</t>
  </si>
  <si>
    <t>37386.97亿</t>
  </si>
  <si>
    <t>猪肉</t>
  </si>
  <si>
    <t>7360.71亿</t>
  </si>
  <si>
    <t>山东板块</t>
  </si>
  <si>
    <t>35273.33亿</t>
  </si>
  <si>
    <t>微盘精选</t>
  </si>
  <si>
    <t>6335.63亿</t>
  </si>
  <si>
    <t>券商重仓</t>
  </si>
  <si>
    <t>32201.94亿</t>
  </si>
  <si>
    <t>融资增加</t>
  </si>
  <si>
    <t>4055.03亿</t>
  </si>
  <si>
    <t>四川板块</t>
  </si>
  <si>
    <t>27380.84亿</t>
  </si>
  <si>
    <t>近期复牌</t>
  </si>
  <si>
    <t>2704.72亿</t>
  </si>
  <si>
    <t>有色</t>
  </si>
  <si>
    <t>25857.26亿</t>
  </si>
  <si>
    <t>玻璃基板</t>
  </si>
  <si>
    <t>2029.75亿</t>
  </si>
  <si>
    <t>医疗保健</t>
  </si>
  <si>
    <t>19492.44亿</t>
  </si>
  <si>
    <t>日用化工</t>
  </si>
  <si>
    <t>1572.26亿</t>
  </si>
  <si>
    <t>户数增加</t>
  </si>
  <si>
    <t>18438.15亿</t>
  </si>
  <si>
    <t>草甘膦</t>
  </si>
  <si>
    <t>1531.49亿</t>
  </si>
  <si>
    <t>建筑</t>
  </si>
  <si>
    <t>16647.40亿</t>
  </si>
  <si>
    <t>中盘价值</t>
  </si>
  <si>
    <t>--</t>
  </si>
  <si>
    <t>社保新进</t>
  </si>
  <si>
    <t>16474.16亿</t>
  </si>
  <si>
    <t>创医药</t>
  </si>
  <si>
    <t>定增股</t>
  </si>
  <si>
    <t>14571.89亿</t>
  </si>
  <si>
    <t>配股预案</t>
  </si>
  <si>
    <t>河南板块</t>
  </si>
  <si>
    <t>13984.95亿</t>
  </si>
  <si>
    <t>农业主题</t>
  </si>
  <si>
    <t>仿制药</t>
  </si>
  <si>
    <t>13744.80亿</t>
  </si>
  <si>
    <t>含B股</t>
  </si>
  <si>
    <t>11519.00亿</t>
  </si>
  <si>
    <t>新冠药概念</t>
  </si>
  <si>
    <t>10592.18亿</t>
  </si>
  <si>
    <t>交通设施</t>
  </si>
  <si>
    <t>10049.01亿</t>
  </si>
  <si>
    <t>新疆板块</t>
  </si>
  <si>
    <t>7556.36亿</t>
  </si>
  <si>
    <t>建材</t>
  </si>
  <si>
    <t>7260.04亿</t>
  </si>
  <si>
    <t>内蒙板块</t>
  </si>
  <si>
    <t>7106.65亿</t>
  </si>
  <si>
    <t>维生素</t>
  </si>
  <si>
    <t>6880.56亿</t>
  </si>
  <si>
    <t>幽门螺杆菌</t>
  </si>
  <si>
    <t>5850.93亿</t>
  </si>
  <si>
    <t>宠物经济</t>
  </si>
  <si>
    <t>5439.60亿</t>
  </si>
  <si>
    <t>化纤</t>
  </si>
  <si>
    <t>4502.38亿</t>
  </si>
  <si>
    <t>吉林板块</t>
  </si>
  <si>
    <t>3781.62亿</t>
  </si>
  <si>
    <t>被举牌</t>
  </si>
  <si>
    <t>3690.02亿</t>
  </si>
  <si>
    <t>高质押股</t>
  </si>
  <si>
    <t>3398.30亿</t>
  </si>
  <si>
    <t>新进指标股</t>
  </si>
  <si>
    <t>3282.72亿</t>
  </si>
  <si>
    <t>国开持股</t>
  </si>
  <si>
    <t>3222.42亿</t>
  </si>
  <si>
    <t>供气供热</t>
  </si>
  <si>
    <t>3156.32亿</t>
  </si>
  <si>
    <t>青海板块</t>
  </si>
  <si>
    <t>2106.81亿</t>
  </si>
  <si>
    <t>造纸</t>
  </si>
  <si>
    <t>2056.98亿</t>
  </si>
  <si>
    <t>水务</t>
  </si>
  <si>
    <t>1384.97亿</t>
  </si>
  <si>
    <t>商贸代理</t>
  </si>
  <si>
    <t>1095.23亿</t>
  </si>
  <si>
    <t>机构吸筹</t>
  </si>
  <si>
    <t>938.84亿</t>
  </si>
  <si>
    <t>Ｂ股指数</t>
  </si>
  <si>
    <t>685.99亿</t>
  </si>
  <si>
    <t>深证Ｂ指</t>
  </si>
  <si>
    <t>565.05亿</t>
  </si>
  <si>
    <t>国企改革</t>
  </si>
  <si>
    <t>小盘价值</t>
  </si>
  <si>
    <t>国证价值</t>
  </si>
  <si>
    <t>环渤海</t>
  </si>
  <si>
    <t>深证治理</t>
  </si>
  <si>
    <t>深证红利</t>
  </si>
  <si>
    <t>国证治理</t>
  </si>
  <si>
    <t>国证红利</t>
  </si>
  <si>
    <t>国证服务</t>
  </si>
  <si>
    <t>创成长</t>
  </si>
  <si>
    <t>腾讯济安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</si>
  <si>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</si>
  <si>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</si>
  <si>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</si>
  <si>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</si>
  <si>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</si>
  <si>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</si>
  <si>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</si>
  <si>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</si>
  <si>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</si>
  <si>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</si>
  <si>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</si>
  <si>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</si>
  <si>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</si>
  <si>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</si>
  <si>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</si>
  <si>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</si>
  <si>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</si>
  <si>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</si>
  <si>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</si>
  <si>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</si>
  <si>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</si>
  <si>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</si>
  <si>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</si>
  <si>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</si>
  <si>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</si>
  <si>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信息等权</t>
  </si>
  <si>
    <t>5年信用</t>
  </si>
  <si>
    <t>信用100</t>
  </si>
  <si>
    <t>上证高新</t>
  </si>
  <si>
    <t>上证150</t>
  </si>
  <si>
    <t>上证转债</t>
  </si>
  <si>
    <t>科创信息</t>
  </si>
  <si>
    <t>科创芯片</t>
  </si>
  <si>
    <t>科创成长</t>
  </si>
  <si>
    <t>中证转债</t>
  </si>
  <si>
    <t>HK银行</t>
  </si>
  <si>
    <t>公司债指</t>
  </si>
  <si>
    <t>SME创新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</si>
  <si>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</si>
  <si>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</si>
  <si>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</si>
  <si>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</si>
  <si>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</si>
  <si>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</si>
  <si>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</si>
  <si>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</si>
  <si>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</si>
  <si>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国证算力</t>
  </si>
  <si>
    <t>国证转债</t>
  </si>
  <si>
    <t>I300</t>
  </si>
  <si>
    <t>专利领先</t>
  </si>
  <si>
    <t>中小高贝</t>
  </si>
  <si>
    <t>智能家居</t>
  </si>
  <si>
    <t>180资源</t>
  </si>
  <si>
    <t>180运输</t>
  </si>
  <si>
    <t>上证能源</t>
  </si>
  <si>
    <t>上证公用</t>
  </si>
  <si>
    <t>上证资源</t>
  </si>
  <si>
    <t>能源等权</t>
  </si>
  <si>
    <t>资源50</t>
  </si>
  <si>
    <t>上证上游</t>
  </si>
  <si>
    <t>380能源</t>
  </si>
  <si>
    <t>380公用</t>
  </si>
  <si>
    <t>优势资源</t>
  </si>
  <si>
    <t>煤炭指数</t>
  </si>
  <si>
    <t>300能源</t>
  </si>
  <si>
    <t>300公用</t>
  </si>
  <si>
    <t>中证能源</t>
  </si>
  <si>
    <t>内地资源</t>
  </si>
  <si>
    <t>中证上游</t>
  </si>
  <si>
    <t>中证下游</t>
  </si>
  <si>
    <t>全指能源</t>
  </si>
  <si>
    <t>资源优势</t>
  </si>
  <si>
    <t>1000能源</t>
  </si>
  <si>
    <t>绿色煤炭</t>
  </si>
  <si>
    <t>国证油气</t>
  </si>
  <si>
    <t>中证煤炭</t>
  </si>
  <si>
    <t>【数据引擎：奇衡DK阿赖耶识系统】情绪值</t>
  </si>
  <si>
    <t>AU00</t>
  </si>
  <si>
    <t>黄金连续</t>
  </si>
  <si>
    <t>AX00</t>
  </si>
  <si>
    <t>豆一连续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</si>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</sst>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:F56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"000015"</f>
        <v>000015</v>
      </c>
      <c r="B3" s="33" t="s">
        <v>5</v>
      </c>
      <c r="C3" s="33" t="s">
        <v>6</v>
      </c>
      <c r="D3" s="33" t="str">
        <f>"880847"</f>
        <v>880847</v>
      </c>
      <c r="E3" s="33" t="s">
        <v>7</v>
      </c>
      <c r="F3" s="33" t="s">
        <v>8</v>
      </c>
    </row>
    <row r="4" ht="16.5" spans="1:6">
      <c r="A4" s="33" t="str">
        <f>"880865"</f>
        <v>880865</v>
      </c>
      <c r="B4" s="33" t="s">
        <v>9</v>
      </c>
      <c r="C4" s="33" t="s">
        <v>10</v>
      </c>
      <c r="D4" s="33" t="str">
        <f>"880671"</f>
        <v>880671</v>
      </c>
      <c r="E4" s="33" t="s">
        <v>11</v>
      </c>
      <c r="F4" s="33" t="s">
        <v>12</v>
      </c>
    </row>
    <row r="5" ht="16.5" spans="1:6">
      <c r="A5" s="33" t="str">
        <f>"880380"</f>
        <v>880380</v>
      </c>
      <c r="B5" s="33" t="s">
        <v>13</v>
      </c>
      <c r="C5" s="33" t="s">
        <v>14</v>
      </c>
      <c r="D5" s="33" t="str">
        <f>"880857"</f>
        <v>880857</v>
      </c>
      <c r="E5" s="33" t="s">
        <v>15</v>
      </c>
      <c r="F5" s="33" t="s">
        <v>16</v>
      </c>
    </row>
    <row r="6" ht="16.5" spans="1:6">
      <c r="A6" s="33" t="str">
        <f>"880305"</f>
        <v>880305</v>
      </c>
      <c r="B6" s="33" t="s">
        <v>17</v>
      </c>
      <c r="C6" s="33" t="s">
        <v>18</v>
      </c>
      <c r="D6" s="33" t="str">
        <f>"000987"</f>
        <v>000987</v>
      </c>
      <c r="E6" s="33" t="s">
        <v>19</v>
      </c>
      <c r="F6" s="33" t="s">
        <v>20</v>
      </c>
    </row>
    <row r="7" ht="16.5" spans="1:6">
      <c r="A7" s="33" t="str">
        <f>"880505"</f>
        <v>880505</v>
      </c>
      <c r="B7" s="33" t="s">
        <v>21</v>
      </c>
      <c r="C7" s="33" t="s">
        <v>22</v>
      </c>
      <c r="D7" s="33" t="str">
        <f>"880532"</f>
        <v>880532</v>
      </c>
      <c r="E7" s="33" t="s">
        <v>23</v>
      </c>
      <c r="F7" s="33" t="s">
        <v>24</v>
      </c>
    </row>
    <row r="8" ht="16.5" spans="1:6">
      <c r="A8" s="33" t="str">
        <f>"880217"</f>
        <v>880217</v>
      </c>
      <c r="B8" s="33" t="s">
        <v>25</v>
      </c>
      <c r="C8" s="33" t="s">
        <v>26</v>
      </c>
      <c r="D8" s="33" t="str">
        <f>"880802"</f>
        <v>880802</v>
      </c>
      <c r="E8" s="33" t="s">
        <v>27</v>
      </c>
      <c r="F8" s="33" t="s">
        <v>28</v>
      </c>
    </row>
    <row r="9" ht="16.5" spans="1:6">
      <c r="A9" s="33" t="str">
        <f>"880227"</f>
        <v>880227</v>
      </c>
      <c r="B9" s="33" t="s">
        <v>29</v>
      </c>
      <c r="C9" s="33" t="s">
        <v>30</v>
      </c>
      <c r="D9" s="33" t="str">
        <f>"880400"</f>
        <v>880400</v>
      </c>
      <c r="E9" s="33" t="s">
        <v>31</v>
      </c>
      <c r="F9" s="33" t="s">
        <v>32</v>
      </c>
    </row>
    <row r="10" ht="16.5" spans="1:6">
      <c r="A10" s="33" t="str">
        <f>"880936"</f>
        <v>880936</v>
      </c>
      <c r="B10" s="33" t="s">
        <v>33</v>
      </c>
      <c r="C10" s="33" t="s">
        <v>34</v>
      </c>
      <c r="D10" s="33" t="str">
        <f>"880215"</f>
        <v>880215</v>
      </c>
      <c r="E10" s="33" t="s">
        <v>35</v>
      </c>
      <c r="F10" s="33" t="s">
        <v>36</v>
      </c>
    </row>
    <row r="11" ht="16.5" spans="1:6">
      <c r="A11" s="33" t="str">
        <f>"880536"</f>
        <v>880536</v>
      </c>
      <c r="B11" s="33" t="s">
        <v>37</v>
      </c>
      <c r="C11" s="33" t="s">
        <v>38</v>
      </c>
      <c r="D11" s="33" t="str">
        <f>"880803"</f>
        <v>880803</v>
      </c>
      <c r="E11" s="33" t="s">
        <v>39</v>
      </c>
      <c r="F11" s="33" t="s">
        <v>40</v>
      </c>
    </row>
    <row r="12" ht="16.5" spans="1:6">
      <c r="A12" s="33" t="str">
        <f>"880780"</f>
        <v>880780</v>
      </c>
      <c r="B12" s="33" t="s">
        <v>41</v>
      </c>
      <c r="C12" s="33" t="s">
        <v>42</v>
      </c>
      <c r="D12" s="33" t="str">
        <f>"880223"</f>
        <v>880223</v>
      </c>
      <c r="E12" s="33" t="s">
        <v>43</v>
      </c>
      <c r="F12" s="33" t="s">
        <v>44</v>
      </c>
    </row>
    <row r="13" ht="16.5" spans="1:6">
      <c r="A13" s="33" t="str">
        <f>"880872"</f>
        <v>880872</v>
      </c>
      <c r="B13" s="33" t="s">
        <v>45</v>
      </c>
      <c r="C13" s="33" t="s">
        <v>46</v>
      </c>
      <c r="D13" s="33" t="str">
        <f>"880324"</f>
        <v>880324</v>
      </c>
      <c r="E13" s="33" t="s">
        <v>47</v>
      </c>
      <c r="F13" s="33" t="s">
        <v>48</v>
      </c>
    </row>
    <row r="14" ht="16.5" spans="1:6">
      <c r="A14" s="33" t="str">
        <f>"880547"</f>
        <v>880547</v>
      </c>
      <c r="B14" s="33" t="s">
        <v>49</v>
      </c>
      <c r="C14" s="33" t="s">
        <v>50</v>
      </c>
      <c r="D14" s="33" t="str">
        <f>"880398"</f>
        <v>880398</v>
      </c>
      <c r="E14" s="33" t="s">
        <v>51</v>
      </c>
      <c r="F14" s="33" t="s">
        <v>52</v>
      </c>
    </row>
    <row r="15" ht="16.5" spans="1:6">
      <c r="A15" s="33" t="str">
        <f>"880355"</f>
        <v>880355</v>
      </c>
      <c r="B15" s="33" t="s">
        <v>53</v>
      </c>
      <c r="C15" s="33" t="s">
        <v>54</v>
      </c>
      <c r="D15" s="33" t="str">
        <f>"880876"</f>
        <v>880876</v>
      </c>
      <c r="E15" s="33" t="s">
        <v>55</v>
      </c>
      <c r="F15" s="33" t="s">
        <v>56</v>
      </c>
    </row>
    <row r="16" ht="16.5" spans="1:6">
      <c r="A16" s="33" t="str">
        <f>"880910"</f>
        <v>880910</v>
      </c>
      <c r="B16" s="33" t="s">
        <v>57</v>
      </c>
      <c r="C16" s="33" t="s">
        <v>58</v>
      </c>
      <c r="D16" s="33" t="str">
        <f>"880476"</f>
        <v>880476</v>
      </c>
      <c r="E16" s="33" t="s">
        <v>59</v>
      </c>
      <c r="F16" s="33" t="s">
        <v>60</v>
      </c>
    </row>
    <row r="17" ht="16.5" spans="1:6">
      <c r="A17" s="33" t="str">
        <f>"399375"</f>
        <v>399375</v>
      </c>
      <c r="B17" s="33" t="s">
        <v>61</v>
      </c>
      <c r="C17" s="33" t="s">
        <v>62</v>
      </c>
      <c r="D17" s="33" t="str">
        <f>"880783"</f>
        <v>880783</v>
      </c>
      <c r="E17" s="33" t="s">
        <v>63</v>
      </c>
      <c r="F17" s="33" t="s">
        <v>64</v>
      </c>
    </row>
    <row r="18" ht="16.5" spans="1:6">
      <c r="A18" s="33" t="str">
        <f>"399275"</f>
        <v>399275</v>
      </c>
      <c r="B18" s="33" t="s">
        <v>65</v>
      </c>
      <c r="C18" s="33" t="s">
        <v>62</v>
      </c>
      <c r="D18" s="33" t="str">
        <f>"880856"</f>
        <v>880856</v>
      </c>
      <c r="E18" s="33" t="s">
        <v>66</v>
      </c>
      <c r="F18" s="33" t="s">
        <v>67</v>
      </c>
    </row>
    <row r="19" ht="16.5" spans="1:6">
      <c r="A19" s="33" t="str">
        <f>"880890"</f>
        <v>880890</v>
      </c>
      <c r="B19" s="33" t="s">
        <v>68</v>
      </c>
      <c r="C19" s="33" t="s">
        <v>62</v>
      </c>
      <c r="D19" s="33" t="str">
        <f>"880213"</f>
        <v>880213</v>
      </c>
      <c r="E19" s="33" t="s">
        <v>69</v>
      </c>
      <c r="F19" s="33" t="s">
        <v>70</v>
      </c>
    </row>
    <row r="20" ht="16.5" spans="1:6">
      <c r="A20" s="33" t="str">
        <f>"000122"</f>
        <v>000122</v>
      </c>
      <c r="B20" s="33" t="s">
        <v>71</v>
      </c>
      <c r="C20" s="33" t="s">
        <v>62</v>
      </c>
      <c r="D20" s="33" t="str">
        <f>"880960"</f>
        <v>880960</v>
      </c>
      <c r="E20" s="33" t="s">
        <v>72</v>
      </c>
      <c r="F20" s="33" t="s">
        <v>73</v>
      </c>
    </row>
    <row r="21" ht="16.5" spans="1:6">
      <c r="A21" s="23"/>
      <c r="B21" s="23"/>
      <c r="C21" s="23"/>
      <c r="D21" s="33" t="str">
        <f>"880502"</f>
        <v>880502</v>
      </c>
      <c r="E21" s="33" t="s">
        <v>74</v>
      </c>
      <c r="F21" s="33" t="s">
        <v>75</v>
      </c>
    </row>
    <row r="22" ht="16.5" spans="1:6">
      <c r="A22" s="23"/>
      <c r="B22" s="23"/>
      <c r="C22" s="23"/>
      <c r="D22" s="33" t="str">
        <f>"880768"</f>
        <v>880768</v>
      </c>
      <c r="E22" s="33" t="s">
        <v>76</v>
      </c>
      <c r="F22" s="33" t="s">
        <v>77</v>
      </c>
    </row>
    <row r="23" ht="16.5" spans="1:6">
      <c r="A23" s="23"/>
      <c r="B23" s="23"/>
      <c r="C23" s="23"/>
      <c r="D23" s="33" t="str">
        <f>"880465"</f>
        <v>880465</v>
      </c>
      <c r="E23" s="33" t="s">
        <v>78</v>
      </c>
      <c r="F23" s="33" t="s">
        <v>79</v>
      </c>
    </row>
    <row r="24" ht="16.5" spans="1:6">
      <c r="A24" s="23"/>
      <c r="B24" s="23"/>
      <c r="C24" s="23"/>
      <c r="D24" s="33" t="str">
        <f>"880202"</f>
        <v>880202</v>
      </c>
      <c r="E24" s="33" t="s">
        <v>80</v>
      </c>
      <c r="F24" s="33" t="s">
        <v>81</v>
      </c>
    </row>
    <row r="25" ht="16.5" spans="1:6">
      <c r="A25" s="23"/>
      <c r="B25" s="23"/>
      <c r="C25" s="23"/>
      <c r="D25" s="33" t="str">
        <f>"880344"</f>
        <v>880344</v>
      </c>
      <c r="E25" s="33" t="s">
        <v>82</v>
      </c>
      <c r="F25" s="33" t="s">
        <v>83</v>
      </c>
    </row>
    <row r="26" ht="16.5" spans="1:6">
      <c r="A26" s="23"/>
      <c r="B26" s="23"/>
      <c r="C26" s="23"/>
      <c r="D26" s="33" t="str">
        <f>"880232"</f>
        <v>880232</v>
      </c>
      <c r="E26" s="33" t="s">
        <v>84</v>
      </c>
      <c r="F26" s="33" t="s">
        <v>85</v>
      </c>
    </row>
    <row r="27" ht="16.5" spans="1:6">
      <c r="A27" s="23"/>
      <c r="B27" s="23"/>
      <c r="C27" s="23"/>
      <c r="D27" s="33" t="str">
        <f>"880929"</f>
        <v>880929</v>
      </c>
      <c r="E27" s="33" t="s">
        <v>86</v>
      </c>
      <c r="F27" s="33" t="s">
        <v>87</v>
      </c>
    </row>
    <row r="28" ht="16.5" spans="1:6">
      <c r="A28" s="23"/>
      <c r="B28" s="23"/>
      <c r="C28" s="23"/>
      <c r="D28" s="33" t="str">
        <f>"880766"</f>
        <v>880766</v>
      </c>
      <c r="E28" s="33" t="s">
        <v>88</v>
      </c>
      <c r="F28" s="33" t="s">
        <v>89</v>
      </c>
    </row>
    <row r="29" ht="16.5" spans="1:6">
      <c r="A29" s="23"/>
      <c r="B29" s="23"/>
      <c r="C29" s="23"/>
      <c r="D29" s="33" t="str">
        <f>"880707"</f>
        <v>880707</v>
      </c>
      <c r="E29" s="33" t="s">
        <v>90</v>
      </c>
      <c r="F29" s="33" t="s">
        <v>91</v>
      </c>
    </row>
    <row r="30" ht="16.5" spans="1:6">
      <c r="A30" s="23"/>
      <c r="B30" s="23"/>
      <c r="C30" s="23"/>
      <c r="D30" s="33" t="str">
        <f>"880330"</f>
        <v>880330</v>
      </c>
      <c r="E30" s="33" t="s">
        <v>92</v>
      </c>
      <c r="F30" s="33" t="s">
        <v>93</v>
      </c>
    </row>
    <row r="31" ht="16.5" spans="1:6">
      <c r="A31" s="23"/>
      <c r="B31" s="23"/>
      <c r="C31" s="23"/>
      <c r="D31" s="33" t="str">
        <f>"880203"</f>
        <v>880203</v>
      </c>
      <c r="E31" s="33" t="s">
        <v>94</v>
      </c>
      <c r="F31" s="33" t="s">
        <v>95</v>
      </c>
    </row>
    <row r="32" ht="16.5" spans="1:6">
      <c r="A32" s="23"/>
      <c r="B32" s="23"/>
      <c r="C32" s="23"/>
      <c r="D32" s="33" t="str">
        <f>"880848"</f>
        <v>880848</v>
      </c>
      <c r="E32" s="33" t="s">
        <v>96</v>
      </c>
      <c r="F32" s="33" t="s">
        <v>97</v>
      </c>
    </row>
    <row r="33" ht="16.5" spans="1:6">
      <c r="A33" s="23"/>
      <c r="B33" s="23"/>
      <c r="C33" s="23"/>
      <c r="D33" s="33" t="str">
        <f>"880892"</f>
        <v>880892</v>
      </c>
      <c r="E33" s="33" t="s">
        <v>98</v>
      </c>
      <c r="F33" s="33" t="s">
        <v>99</v>
      </c>
    </row>
    <row r="34" ht="16.5" spans="1:6">
      <c r="A34" s="23"/>
      <c r="B34" s="23"/>
      <c r="C34" s="23"/>
      <c r="D34" s="33" t="str">
        <f>"880603"</f>
        <v>880603</v>
      </c>
      <c r="E34" s="33" t="s">
        <v>100</v>
      </c>
      <c r="F34" s="33" t="s">
        <v>101</v>
      </c>
    </row>
    <row r="35" ht="16.5" spans="1:6">
      <c r="A35" s="23"/>
      <c r="B35" s="23"/>
      <c r="C35" s="23"/>
      <c r="D35" s="33" t="str">
        <f>"880858"</f>
        <v>880858</v>
      </c>
      <c r="E35" s="33" t="s">
        <v>102</v>
      </c>
      <c r="F35" s="33" t="s">
        <v>103</v>
      </c>
    </row>
    <row r="36" ht="16.5" spans="1:6">
      <c r="A36" s="23"/>
      <c r="B36" s="23"/>
      <c r="C36" s="23"/>
      <c r="D36" s="33" t="str">
        <f>"880455"</f>
        <v>880455</v>
      </c>
      <c r="E36" s="33" t="s">
        <v>104</v>
      </c>
      <c r="F36" s="33" t="s">
        <v>105</v>
      </c>
    </row>
    <row r="37" ht="16.5" spans="1:6">
      <c r="A37" s="23"/>
      <c r="B37" s="23"/>
      <c r="C37" s="23"/>
      <c r="D37" s="33" t="str">
        <f>"880206"</f>
        <v>880206</v>
      </c>
      <c r="E37" s="33" t="s">
        <v>106</v>
      </c>
      <c r="F37" s="33" t="s">
        <v>107</v>
      </c>
    </row>
    <row r="38" ht="16.5" spans="1:6">
      <c r="A38" s="23"/>
      <c r="B38" s="23"/>
      <c r="C38" s="23"/>
      <c r="D38" s="33" t="str">
        <f>"880350"</f>
        <v>880350</v>
      </c>
      <c r="E38" s="33" t="s">
        <v>108</v>
      </c>
      <c r="F38" s="33" t="s">
        <v>109</v>
      </c>
    </row>
    <row r="39" ht="16.5" spans="1:6">
      <c r="A39" s="23"/>
      <c r="B39" s="23"/>
      <c r="C39" s="23"/>
      <c r="D39" s="33" t="str">
        <f>"880454"</f>
        <v>880454</v>
      </c>
      <c r="E39" s="33" t="s">
        <v>110</v>
      </c>
      <c r="F39" s="33" t="s">
        <v>111</v>
      </c>
    </row>
    <row r="40" ht="16.5" spans="1:6">
      <c r="A40" s="23"/>
      <c r="B40" s="23"/>
      <c r="C40" s="23"/>
      <c r="D40" s="33" t="str">
        <f>"880414"</f>
        <v>880414</v>
      </c>
      <c r="E40" s="33" t="s">
        <v>112</v>
      </c>
      <c r="F40" s="33" t="s">
        <v>113</v>
      </c>
    </row>
    <row r="41" ht="16.5" spans="1:6">
      <c r="A41" s="23"/>
      <c r="B41" s="23"/>
      <c r="C41" s="23"/>
      <c r="D41" s="33" t="str">
        <f>"880756"</f>
        <v>880756</v>
      </c>
      <c r="E41" s="33" t="s">
        <v>114</v>
      </c>
      <c r="F41" s="33" t="s">
        <v>115</v>
      </c>
    </row>
    <row r="42" ht="16.5" spans="1:6">
      <c r="A42" s="23"/>
      <c r="B42" s="23"/>
      <c r="C42" s="23"/>
      <c r="D42" s="33" t="str">
        <f>"000003"</f>
        <v>000003</v>
      </c>
      <c r="E42" s="33" t="s">
        <v>116</v>
      </c>
      <c r="F42" s="33" t="s">
        <v>117</v>
      </c>
    </row>
    <row r="43" ht="16.5" spans="1:6">
      <c r="A43" s="23"/>
      <c r="B43" s="23"/>
      <c r="C43" s="23"/>
      <c r="D43" s="33" t="str">
        <f>"399108"</f>
        <v>399108</v>
      </c>
      <c r="E43" s="33" t="s">
        <v>118</v>
      </c>
      <c r="F43" s="33" t="s">
        <v>119</v>
      </c>
    </row>
    <row r="44" ht="16.5" spans="1:6">
      <c r="A44" s="23"/>
      <c r="B44" s="23"/>
      <c r="C44" s="23"/>
      <c r="D44" s="33" t="str">
        <f>"999997"</f>
        <v>999997</v>
      </c>
      <c r="E44" s="33" t="s">
        <v>116</v>
      </c>
      <c r="F44" s="33" t="s">
        <v>62</v>
      </c>
    </row>
    <row r="45" ht="16.5" spans="1:6">
      <c r="A45" s="23"/>
      <c r="B45" s="23"/>
      <c r="C45" s="23"/>
      <c r="D45" s="33" t="str">
        <f>"399974"</f>
        <v>399974</v>
      </c>
      <c r="E45" s="33" t="s">
        <v>120</v>
      </c>
      <c r="F45" s="33" t="s">
        <v>62</v>
      </c>
    </row>
    <row r="46" ht="16.5" spans="1:6">
      <c r="A46" s="23"/>
      <c r="B46" s="23"/>
      <c r="C46" s="23"/>
      <c r="D46" s="33" t="str">
        <f>"399377"</f>
        <v>399377</v>
      </c>
      <c r="E46" s="33" t="s">
        <v>121</v>
      </c>
      <c r="F46" s="33" t="s">
        <v>62</v>
      </c>
    </row>
    <row r="47" ht="16.5" spans="1:6">
      <c r="A47" s="23"/>
      <c r="B47" s="23"/>
      <c r="C47" s="23"/>
      <c r="D47" s="33" t="str">
        <f>"399371"</f>
        <v>399371</v>
      </c>
      <c r="E47" s="33" t="s">
        <v>122</v>
      </c>
      <c r="F47" s="33" t="s">
        <v>62</v>
      </c>
    </row>
    <row r="48" ht="16.5" spans="1:6">
      <c r="A48" s="23"/>
      <c r="B48" s="23"/>
      <c r="C48" s="23"/>
      <c r="D48" s="33" t="str">
        <f>"399357"</f>
        <v>399357</v>
      </c>
      <c r="E48" s="33" t="s">
        <v>123</v>
      </c>
      <c r="F48" s="33" t="s">
        <v>62</v>
      </c>
    </row>
    <row r="49" ht="16.5" spans="1:6">
      <c r="A49" s="23"/>
      <c r="B49" s="23"/>
      <c r="C49" s="23"/>
      <c r="D49" s="33" t="str">
        <f>"399328"</f>
        <v>399328</v>
      </c>
      <c r="E49" s="33" t="s">
        <v>124</v>
      </c>
      <c r="F49" s="33" t="s">
        <v>62</v>
      </c>
    </row>
    <row r="50" ht="16.5" spans="1:6">
      <c r="A50" s="23"/>
      <c r="B50" s="23"/>
      <c r="C50" s="23"/>
      <c r="D50" s="33" t="str">
        <f>"399324"</f>
        <v>399324</v>
      </c>
      <c r="E50" s="33" t="s">
        <v>125</v>
      </c>
      <c r="F50" s="33" t="s">
        <v>62</v>
      </c>
    </row>
    <row r="51" ht="16.5" spans="1:6">
      <c r="A51" s="23"/>
      <c r="B51" s="23"/>
      <c r="C51" s="23"/>
      <c r="D51" s="33" t="str">
        <f>"399322"</f>
        <v>399322</v>
      </c>
      <c r="E51" s="33" t="s">
        <v>126</v>
      </c>
      <c r="F51" s="33" t="s">
        <v>62</v>
      </c>
    </row>
    <row r="52" ht="16.5" spans="1:6">
      <c r="A52" s="23"/>
      <c r="B52" s="23"/>
      <c r="C52" s="23"/>
      <c r="D52" s="33" t="str">
        <f>"399321"</f>
        <v>399321</v>
      </c>
      <c r="E52" s="33" t="s">
        <v>127</v>
      </c>
      <c r="F52" s="33" t="s">
        <v>62</v>
      </c>
    </row>
    <row r="53" ht="16.5" spans="1:6">
      <c r="A53" s="23"/>
      <c r="B53" s="23"/>
      <c r="C53" s="23"/>
      <c r="D53" s="33" t="str">
        <f>"399320"</f>
        <v>399320</v>
      </c>
      <c r="E53" s="33" t="s">
        <v>128</v>
      </c>
      <c r="F53" s="33" t="s">
        <v>62</v>
      </c>
    </row>
    <row r="54" ht="16.5" spans="1:6">
      <c r="A54" s="23"/>
      <c r="B54" s="23"/>
      <c r="C54" s="23"/>
      <c r="D54" s="33" t="str">
        <f>"399296"</f>
        <v>399296</v>
      </c>
      <c r="E54" s="33" t="s">
        <v>129</v>
      </c>
      <c r="F54" s="33" t="s">
        <v>62</v>
      </c>
    </row>
    <row r="55" ht="16.5" spans="1:6">
      <c r="A55" s="23"/>
      <c r="B55" s="23"/>
      <c r="C55" s="23"/>
      <c r="D55" s="33" t="str">
        <f>"000847"</f>
        <v>000847</v>
      </c>
      <c r="E55" s="33" t="s">
        <v>130</v>
      </c>
      <c r="F55" s="33" t="s">
        <v>62</v>
      </c>
    </row>
    <row r="56" ht="16.5" spans="1:6">
      <c r="A56" s="23"/>
      <c r="B56" s="23"/>
      <c r="C56" s="23"/>
      <c r="D56" s="33" t="str">
        <f>"000019"</f>
        <v>000019</v>
      </c>
      <c r="E56" s="33" t="s">
        <v>131</v>
      </c>
      <c r="F56" s="33" t="s">
        <v>62</v>
      </c>
    </row>
    <row r="57" ht="16.5" spans="1:3">
      <c r="A57" s="23"/>
      <c r="B57" s="23"/>
      <c r="C57" s="23"/>
    </row>
    <row r="58" ht="16.5" spans="1:3">
      <c r="A58" s="23"/>
      <c r="B58" s="23"/>
      <c r="C58" s="23"/>
    </row>
    <row r="59" ht="16.5" spans="1:3">
      <c r="A59" s="23"/>
      <c r="B59" s="23"/>
      <c r="C59" s="23"/>
    </row>
    <row r="60" ht="16.5" spans="1:3">
      <c r="A60" s="23"/>
      <c r="B60" s="23"/>
      <c r="C60" s="23"/>
    </row>
    <row r="61" ht="16.5" spans="1:3">
      <c r="A61" s="23"/>
      <c r="B61" s="23"/>
      <c r="C61" s="23"/>
    </row>
    <row r="62" ht="16.5" spans="1:3">
      <c r="A62" s="23"/>
      <c r="B62" s="23"/>
      <c r="C62" s="23"/>
    </row>
    <row r="63" ht="16.5" spans="1:3">
      <c r="A63" s="23"/>
      <c r="B63" s="23"/>
      <c r="C63" s="23"/>
    </row>
    <row r="64" ht="16.5" spans="1:3">
      <c r="A64" s="23"/>
      <c r="B64" s="23"/>
      <c r="C64" s="23"/>
    </row>
    <row r="65" ht="16.5" spans="1:3">
      <c r="A65" s="23"/>
      <c r="B65" s="23"/>
      <c r="C65" s="23"/>
    </row>
    <row r="66" ht="16.5" spans="1:3">
      <c r="A66" s="23"/>
      <c r="B66" s="23"/>
      <c r="C66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132</v>
      </c>
      <c r="B1" s="2"/>
      <c r="C1" s="2"/>
      <c r="D1" s="2"/>
      <c r="E1" s="2"/>
      <c r="F1" s="2"/>
      <c r="G1" s="2"/>
      <c r="H1" s="2"/>
      <c r="I1" s="2"/>
      <c r="J1" s="2"/>
      <c r="K1" s="1" t="s">
        <v>133</v>
      </c>
      <c r="L1" s="1"/>
      <c r="M1" s="1"/>
      <c r="N1" s="1"/>
      <c r="O1" s="1"/>
      <c r="P1" s="1"/>
      <c r="Q1" s="1"/>
      <c r="R1" s="1"/>
    </row>
    <row r="2" ht="22.5" spans="1:18">
      <c r="A2" s="3" t="s">
        <v>134</v>
      </c>
      <c r="B2" s="4" t="s">
        <v>135</v>
      </c>
      <c r="C2" s="4" t="s">
        <v>136</v>
      </c>
      <c r="D2" s="4" t="s">
        <v>137</v>
      </c>
      <c r="E2" s="4" t="s">
        <v>138</v>
      </c>
      <c r="F2" s="4" t="s">
        <v>139</v>
      </c>
      <c r="G2" s="4" t="s">
        <v>140</v>
      </c>
      <c r="H2" s="4" t="s">
        <v>141</v>
      </c>
      <c r="I2" s="4" t="s">
        <v>142</v>
      </c>
      <c r="J2" s="4" t="s">
        <v>143</v>
      </c>
      <c r="K2" s="11" t="s">
        <v>144</v>
      </c>
      <c r="L2" s="11" t="s">
        <v>145</v>
      </c>
      <c r="M2" s="11" t="s">
        <v>146</v>
      </c>
      <c r="N2" s="11" t="s">
        <v>147</v>
      </c>
      <c r="O2" s="11" t="s">
        <v>148</v>
      </c>
      <c r="P2" s="11" t="s">
        <v>149</v>
      </c>
      <c r="Q2" s="11" t="s">
        <v>150</v>
      </c>
      <c r="R2" s="11" t="s">
        <v>151</v>
      </c>
    </row>
    <row r="3" ht="16.5" spans="1:18">
      <c r="A3" s="15">
        <v>12</v>
      </c>
      <c r="B3" s="15" t="s">
        <v>152</v>
      </c>
      <c r="C3" s="15">
        <v>217.747</v>
      </c>
      <c r="D3" s="15">
        <v>223.214</v>
      </c>
      <c r="E3" s="15">
        <v>1</v>
      </c>
      <c r="F3" s="16">
        <v>0</v>
      </c>
      <c r="G3" s="16">
        <v>0</v>
      </c>
      <c r="H3" s="16">
        <v>1</v>
      </c>
      <c r="I3" s="16">
        <v>0.003</v>
      </c>
      <c r="J3" s="16">
        <v>2.452</v>
      </c>
      <c r="K3" s="20">
        <v>4</v>
      </c>
      <c r="L3" s="20">
        <v>2</v>
      </c>
      <c r="M3" s="20">
        <v>0</v>
      </c>
      <c r="N3" s="20">
        <v>1</v>
      </c>
      <c r="O3" s="20">
        <v>0</v>
      </c>
      <c r="P3" s="20">
        <v>-7.876</v>
      </c>
      <c r="Q3" s="20">
        <v>0</v>
      </c>
      <c r="R3" s="20">
        <v>0</v>
      </c>
    </row>
    <row r="4" ht="16.5" spans="1:18">
      <c r="A4" s="17">
        <v>13</v>
      </c>
      <c r="B4" s="17" t="s">
        <v>153</v>
      </c>
      <c r="C4" s="17">
        <v>291.478</v>
      </c>
      <c r="D4" s="17">
        <v>294.292</v>
      </c>
      <c r="E4" s="17">
        <v>0</v>
      </c>
      <c r="F4" s="17">
        <v>0</v>
      </c>
      <c r="G4" s="17">
        <v>0</v>
      </c>
      <c r="H4" s="17">
        <v>1</v>
      </c>
      <c r="I4" s="16">
        <v>0.466</v>
      </c>
      <c r="J4" s="16">
        <v>1.418</v>
      </c>
      <c r="K4" s="20">
        <v>4</v>
      </c>
      <c r="L4" s="20">
        <v>2</v>
      </c>
      <c r="M4" s="20">
        <v>0</v>
      </c>
      <c r="N4" s="20">
        <v>1</v>
      </c>
      <c r="O4" s="20">
        <v>0</v>
      </c>
      <c r="P4" s="20">
        <v>-8.248</v>
      </c>
      <c r="Q4" s="20">
        <v>0</v>
      </c>
      <c r="R4" s="20">
        <v>0</v>
      </c>
    </row>
    <row r="5" ht="16.5" spans="1:18">
      <c r="A5" s="17">
        <v>22</v>
      </c>
      <c r="B5" s="17" t="s">
        <v>154</v>
      </c>
      <c r="C5" s="17">
        <v>244.658</v>
      </c>
      <c r="D5" s="17">
        <v>246.93</v>
      </c>
      <c r="E5" s="17">
        <v>0</v>
      </c>
      <c r="F5" s="17">
        <v>0</v>
      </c>
      <c r="G5" s="17">
        <v>0</v>
      </c>
      <c r="H5" s="17">
        <v>1</v>
      </c>
      <c r="I5" s="16">
        <v>0.441</v>
      </c>
      <c r="J5" s="16">
        <v>1.358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-0.138</v>
      </c>
      <c r="Q5" s="20">
        <v>0</v>
      </c>
      <c r="R5" s="20">
        <v>0</v>
      </c>
    </row>
    <row r="6" ht="16.5" spans="1:18">
      <c r="A6" s="17">
        <v>61</v>
      </c>
      <c r="B6" s="17" t="s">
        <v>155</v>
      </c>
      <c r="C6" s="17">
        <v>172.971</v>
      </c>
      <c r="D6" s="17">
        <v>175.821</v>
      </c>
      <c r="E6" s="17">
        <v>0</v>
      </c>
      <c r="F6" s="17">
        <v>0</v>
      </c>
      <c r="G6" s="17">
        <v>0</v>
      </c>
      <c r="H6" s="17">
        <v>1</v>
      </c>
      <c r="I6" s="16">
        <v>0.777</v>
      </c>
      <c r="J6" s="16">
        <v>2.385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-8.085</v>
      </c>
      <c r="Q6" s="20">
        <v>0</v>
      </c>
      <c r="R6" s="20">
        <v>0</v>
      </c>
    </row>
    <row r="7" ht="16.5" spans="1:18">
      <c r="A7" s="17">
        <v>77</v>
      </c>
      <c r="B7" s="17" t="s">
        <v>156</v>
      </c>
      <c r="C7" s="17">
        <v>3631.693</v>
      </c>
      <c r="D7" s="17">
        <v>4792.843</v>
      </c>
      <c r="E7" s="17">
        <v>0</v>
      </c>
      <c r="F7" s="17">
        <v>0</v>
      </c>
      <c r="G7" s="17">
        <v>0</v>
      </c>
      <c r="H7" s="17">
        <v>1</v>
      </c>
      <c r="I7" s="16">
        <v>0.357</v>
      </c>
      <c r="J7" s="16">
        <v>24.497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-3.702</v>
      </c>
      <c r="Q7" s="20">
        <v>0</v>
      </c>
      <c r="R7" s="20">
        <v>0</v>
      </c>
    </row>
    <row r="8" ht="16.5" spans="1:18">
      <c r="A8" s="17">
        <v>101</v>
      </c>
      <c r="B8" s="17" t="s">
        <v>157</v>
      </c>
      <c r="C8" s="17">
        <v>242.697</v>
      </c>
      <c r="D8" s="17">
        <v>244.955</v>
      </c>
      <c r="E8" s="17">
        <v>0</v>
      </c>
      <c r="F8" s="17">
        <v>0</v>
      </c>
      <c r="G8" s="17">
        <v>0</v>
      </c>
      <c r="H8" s="17">
        <v>1</v>
      </c>
      <c r="I8" s="16">
        <v>0.437</v>
      </c>
      <c r="J8" s="16">
        <v>1.355</v>
      </c>
      <c r="K8" s="20">
        <v>1</v>
      </c>
      <c r="L8" s="20">
        <v>1</v>
      </c>
      <c r="M8" s="20">
        <v>0</v>
      </c>
      <c r="N8" s="20">
        <v>1</v>
      </c>
      <c r="O8" s="20">
        <v>0</v>
      </c>
      <c r="P8" s="20">
        <v>-5</v>
      </c>
      <c r="Q8" s="20">
        <v>0</v>
      </c>
      <c r="R8" s="20">
        <v>0</v>
      </c>
    </row>
    <row r="9" ht="16.5" spans="1:18">
      <c r="A9" s="17">
        <v>116</v>
      </c>
      <c r="B9" s="17" t="s">
        <v>158</v>
      </c>
      <c r="C9" s="17">
        <v>192.924</v>
      </c>
      <c r="D9" s="17">
        <v>194.908</v>
      </c>
      <c r="E9" s="17">
        <v>0</v>
      </c>
      <c r="F9" s="17">
        <v>0</v>
      </c>
      <c r="G9" s="17">
        <v>0</v>
      </c>
      <c r="H9" s="17">
        <v>1</v>
      </c>
      <c r="I9" s="16">
        <v>0.527</v>
      </c>
      <c r="J9" s="16">
        <v>1.539</v>
      </c>
      <c r="K9" s="20">
        <v>1</v>
      </c>
      <c r="L9" s="20">
        <v>1</v>
      </c>
      <c r="M9" s="20">
        <v>0</v>
      </c>
      <c r="N9" s="20">
        <v>0</v>
      </c>
      <c r="O9" s="20">
        <v>0</v>
      </c>
      <c r="P9" s="20">
        <v>-7.175</v>
      </c>
      <c r="Q9" s="20">
        <v>0</v>
      </c>
      <c r="R9" s="20">
        <v>0</v>
      </c>
    </row>
    <row r="10" ht="16.5" spans="1:18">
      <c r="A10" s="17">
        <v>131</v>
      </c>
      <c r="B10" s="17" t="s">
        <v>159</v>
      </c>
      <c r="C10" s="17">
        <v>2003.937</v>
      </c>
      <c r="D10" s="17">
        <v>2696.528</v>
      </c>
      <c r="E10" s="17">
        <v>0</v>
      </c>
      <c r="F10" s="17">
        <v>0</v>
      </c>
      <c r="G10" s="17">
        <v>0</v>
      </c>
      <c r="H10" s="17">
        <v>1</v>
      </c>
      <c r="I10" s="16">
        <v>7.182</v>
      </c>
      <c r="J10" s="16">
        <v>31.022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-6.109</v>
      </c>
      <c r="Q10" s="20">
        <v>0</v>
      </c>
      <c r="R10" s="20">
        <v>1</v>
      </c>
    </row>
    <row r="11" ht="16.5" spans="1:18">
      <c r="A11" s="17">
        <v>133</v>
      </c>
      <c r="B11" s="17" t="s">
        <v>160</v>
      </c>
      <c r="C11" s="17">
        <v>3952.119</v>
      </c>
      <c r="D11" s="17">
        <v>4969.319</v>
      </c>
      <c r="E11" s="17">
        <v>0</v>
      </c>
      <c r="F11" s="17">
        <v>0</v>
      </c>
      <c r="G11" s="17">
        <v>0</v>
      </c>
      <c r="H11" s="17">
        <v>1</v>
      </c>
      <c r="I11" s="16">
        <v>0.294</v>
      </c>
      <c r="J11" s="16">
        <v>20.703</v>
      </c>
      <c r="K11" s="20">
        <v>4</v>
      </c>
      <c r="L11" s="20">
        <v>0</v>
      </c>
      <c r="M11" s="20">
        <v>0</v>
      </c>
      <c r="N11" s="20">
        <v>1</v>
      </c>
      <c r="O11" s="20">
        <v>0</v>
      </c>
      <c r="P11" s="20">
        <v>-17.416</v>
      </c>
      <c r="Q11" s="20">
        <v>0</v>
      </c>
      <c r="R11" s="20">
        <v>0</v>
      </c>
    </row>
    <row r="12" ht="16.5" spans="1:18">
      <c r="A12" s="17">
        <v>139</v>
      </c>
      <c r="B12" s="17" t="s">
        <v>161</v>
      </c>
      <c r="C12" s="17">
        <v>347.769</v>
      </c>
      <c r="D12" s="17">
        <v>375.411</v>
      </c>
      <c r="E12" s="17">
        <v>0</v>
      </c>
      <c r="F12" s="17">
        <v>0</v>
      </c>
      <c r="G12" s="17">
        <v>0</v>
      </c>
      <c r="H12" s="17">
        <v>1</v>
      </c>
      <c r="I12" s="16">
        <v>0.836</v>
      </c>
      <c r="J12" s="16">
        <v>8.137</v>
      </c>
      <c r="K12" s="20">
        <v>4</v>
      </c>
      <c r="L12" s="20">
        <v>0</v>
      </c>
      <c r="M12" s="20">
        <v>0</v>
      </c>
      <c r="N12" s="20">
        <v>1</v>
      </c>
      <c r="O12" s="20">
        <v>0</v>
      </c>
      <c r="P12" s="20">
        <v>-18.155</v>
      </c>
      <c r="Q12" s="20">
        <v>0</v>
      </c>
      <c r="R12" s="20">
        <v>0</v>
      </c>
    </row>
    <row r="13" ht="16.5" spans="1:18">
      <c r="A13" s="17">
        <v>682</v>
      </c>
      <c r="B13" s="17" t="s">
        <v>162</v>
      </c>
      <c r="C13" s="17">
        <v>1135.562</v>
      </c>
      <c r="D13" s="17">
        <v>1459.189</v>
      </c>
      <c r="E13" s="17">
        <v>0</v>
      </c>
      <c r="F13" s="17">
        <v>0</v>
      </c>
      <c r="G13" s="17">
        <v>0</v>
      </c>
      <c r="H13" s="17">
        <v>1</v>
      </c>
      <c r="I13" s="16">
        <v>1.828</v>
      </c>
      <c r="J13" s="16">
        <v>23.601</v>
      </c>
      <c r="K13" s="20">
        <v>4</v>
      </c>
      <c r="L13" s="20">
        <v>2</v>
      </c>
      <c r="M13" s="20">
        <v>0</v>
      </c>
      <c r="N13" s="20">
        <v>1</v>
      </c>
      <c r="O13" s="20">
        <v>0</v>
      </c>
      <c r="P13" s="20">
        <v>-22.328</v>
      </c>
      <c r="Q13" s="20">
        <v>0</v>
      </c>
      <c r="R13" s="20">
        <v>0</v>
      </c>
    </row>
    <row r="14" ht="16.5" spans="1:18">
      <c r="A14" s="17">
        <v>685</v>
      </c>
      <c r="B14" s="17" t="s">
        <v>163</v>
      </c>
      <c r="C14" s="17">
        <v>1345.113</v>
      </c>
      <c r="D14" s="17">
        <v>1765.74</v>
      </c>
      <c r="E14" s="17">
        <v>0</v>
      </c>
      <c r="F14" s="17">
        <v>0</v>
      </c>
      <c r="G14" s="17">
        <v>0</v>
      </c>
      <c r="H14" s="17">
        <v>1</v>
      </c>
      <c r="I14" s="16">
        <v>2.242</v>
      </c>
      <c r="J14" s="16">
        <v>25.53</v>
      </c>
      <c r="K14" s="20">
        <v>2</v>
      </c>
      <c r="L14" s="20">
        <v>0</v>
      </c>
      <c r="M14" s="20">
        <v>1</v>
      </c>
      <c r="N14" s="20">
        <v>-1</v>
      </c>
      <c r="O14" s="20">
        <v>0</v>
      </c>
      <c r="P14" s="20">
        <v>0.019</v>
      </c>
      <c r="Q14" s="20">
        <v>0</v>
      </c>
      <c r="R14" s="20">
        <v>0</v>
      </c>
    </row>
    <row r="15" ht="16.5" spans="1:18">
      <c r="A15" s="17">
        <v>690</v>
      </c>
      <c r="B15" s="17" t="s">
        <v>164</v>
      </c>
      <c r="C15" s="17">
        <v>894.799</v>
      </c>
      <c r="D15" s="17">
        <v>1133.012</v>
      </c>
      <c r="E15" s="17">
        <v>0</v>
      </c>
      <c r="F15" s="17">
        <v>0</v>
      </c>
      <c r="G15" s="17">
        <v>0</v>
      </c>
      <c r="H15" s="17">
        <v>1</v>
      </c>
      <c r="I15" s="16">
        <v>1.974</v>
      </c>
      <c r="J15" s="16">
        <v>22.584</v>
      </c>
      <c r="K15" s="20">
        <v>4</v>
      </c>
      <c r="L15" s="20">
        <v>2</v>
      </c>
      <c r="M15" s="20">
        <v>1</v>
      </c>
      <c r="N15" s="20">
        <v>-1</v>
      </c>
      <c r="O15" s="20">
        <v>0</v>
      </c>
      <c r="P15" s="20">
        <v>-0.004</v>
      </c>
      <c r="Q15" s="20">
        <v>0</v>
      </c>
      <c r="R15" s="20">
        <v>0</v>
      </c>
    </row>
    <row r="16" ht="16.5" spans="1:18">
      <c r="A16" s="17">
        <v>832</v>
      </c>
      <c r="B16" s="17" t="s">
        <v>165</v>
      </c>
      <c r="C16" s="17">
        <v>390.058</v>
      </c>
      <c r="D16" s="17">
        <v>425.045</v>
      </c>
      <c r="E16" s="17">
        <v>0</v>
      </c>
      <c r="F16" s="17">
        <v>0</v>
      </c>
      <c r="G16" s="17">
        <v>0</v>
      </c>
      <c r="H16" s="17">
        <v>1</v>
      </c>
      <c r="I16" s="16">
        <v>1.123</v>
      </c>
      <c r="J16" s="16">
        <v>9.262</v>
      </c>
      <c r="K16" s="20">
        <v>1</v>
      </c>
      <c r="L16" s="20">
        <v>2</v>
      </c>
      <c r="M16" s="20">
        <v>0</v>
      </c>
      <c r="N16" s="20">
        <v>0</v>
      </c>
      <c r="O16" s="20">
        <v>0</v>
      </c>
      <c r="P16" s="20">
        <v>0.307</v>
      </c>
      <c r="Q16" s="20">
        <v>0</v>
      </c>
      <c r="R16" s="20">
        <v>1</v>
      </c>
    </row>
    <row r="17" ht="16.5" spans="1:18">
      <c r="A17" s="17">
        <v>869</v>
      </c>
      <c r="B17" s="17" t="s">
        <v>166</v>
      </c>
      <c r="C17" s="17">
        <v>2914.589</v>
      </c>
      <c r="D17" s="17">
        <v>3335.892</v>
      </c>
      <c r="E17" s="17">
        <v>0</v>
      </c>
      <c r="F17" s="17">
        <v>0</v>
      </c>
      <c r="G17" s="17">
        <v>0</v>
      </c>
      <c r="H17" s="17">
        <v>1</v>
      </c>
      <c r="I17" s="16">
        <v>5.609</v>
      </c>
      <c r="J17" s="16">
        <v>17.53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-4.489</v>
      </c>
      <c r="Q17" s="20">
        <v>0</v>
      </c>
      <c r="R17" s="20">
        <v>0</v>
      </c>
    </row>
    <row r="18" ht="16.5" spans="1:18">
      <c r="A18" s="17">
        <v>923</v>
      </c>
      <c r="B18" s="17" t="s">
        <v>167</v>
      </c>
      <c r="C18" s="17">
        <v>245.193</v>
      </c>
      <c r="D18" s="17">
        <v>247.567</v>
      </c>
      <c r="E18" s="17">
        <v>0</v>
      </c>
      <c r="F18" s="17">
        <v>0</v>
      </c>
      <c r="G18" s="17">
        <v>0</v>
      </c>
      <c r="H18" s="17">
        <v>1</v>
      </c>
      <c r="I18" s="16">
        <v>0.453</v>
      </c>
      <c r="J18" s="16">
        <v>1.407</v>
      </c>
      <c r="K18" s="20">
        <v>4</v>
      </c>
      <c r="L18" s="20">
        <v>2</v>
      </c>
      <c r="M18" s="20">
        <v>0</v>
      </c>
      <c r="N18" s="20">
        <v>1</v>
      </c>
      <c r="O18" s="20">
        <v>0</v>
      </c>
      <c r="P18" s="20">
        <v>-6.663</v>
      </c>
      <c r="Q18" s="20">
        <v>0</v>
      </c>
      <c r="R18" s="20">
        <v>0</v>
      </c>
    </row>
    <row r="19" ht="16.5" spans="1:18">
      <c r="A19" s="17">
        <v>399017</v>
      </c>
      <c r="B19" s="17" t="s">
        <v>168</v>
      </c>
      <c r="C19" s="17">
        <v>3160.629</v>
      </c>
      <c r="D19" s="17">
        <v>3804.386</v>
      </c>
      <c r="E19" s="17">
        <v>0</v>
      </c>
      <c r="F19" s="17">
        <v>0</v>
      </c>
      <c r="G19" s="17">
        <v>0</v>
      </c>
      <c r="H19" s="17">
        <v>1</v>
      </c>
      <c r="I19" s="16">
        <v>0.676</v>
      </c>
      <c r="J19" s="16">
        <v>17.483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-6.771</v>
      </c>
      <c r="Q19" s="20">
        <v>0</v>
      </c>
      <c r="R19" s="20">
        <v>0</v>
      </c>
    </row>
    <row r="20" ht="16.5" spans="1:18">
      <c r="A20" s="17">
        <v>399283</v>
      </c>
      <c r="B20" s="17" t="s">
        <v>169</v>
      </c>
      <c r="C20" s="17">
        <v>2864.805</v>
      </c>
      <c r="D20" s="17">
        <v>3649.318</v>
      </c>
      <c r="E20" s="17">
        <v>0</v>
      </c>
      <c r="F20" s="17">
        <v>0</v>
      </c>
      <c r="G20" s="17">
        <v>0</v>
      </c>
      <c r="H20" s="17">
        <v>1</v>
      </c>
      <c r="I20" s="16">
        <v>2.967</v>
      </c>
      <c r="J20" s="16">
        <v>23.827</v>
      </c>
      <c r="K20" s="20">
        <v>3</v>
      </c>
      <c r="L20" s="20">
        <v>0</v>
      </c>
      <c r="M20" s="20">
        <v>0</v>
      </c>
      <c r="N20" s="20">
        <v>1</v>
      </c>
      <c r="O20" s="20">
        <v>0</v>
      </c>
      <c r="P20" s="20">
        <v>-1.309</v>
      </c>
      <c r="Q20" s="20">
        <v>0</v>
      </c>
      <c r="R20" s="20">
        <v>1</v>
      </c>
    </row>
    <row r="21" ht="16.5" spans="1:18">
      <c r="A21" s="17">
        <v>399289</v>
      </c>
      <c r="B21" s="17" t="s">
        <v>170</v>
      </c>
      <c r="C21" s="17">
        <v>116.459</v>
      </c>
      <c r="D21" s="17">
        <v>117.55</v>
      </c>
      <c r="E21" s="17">
        <v>0</v>
      </c>
      <c r="F21" s="17">
        <v>0</v>
      </c>
      <c r="G21" s="17">
        <v>0</v>
      </c>
      <c r="H21" s="17">
        <v>1</v>
      </c>
      <c r="I21" s="16">
        <v>0.521</v>
      </c>
      <c r="J21" s="16">
        <v>1.445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-7.153</v>
      </c>
      <c r="Q21" s="20">
        <v>0</v>
      </c>
      <c r="R21" s="20">
        <v>0</v>
      </c>
    </row>
    <row r="22" ht="16.5" spans="1:18">
      <c r="A22" s="17">
        <v>399290</v>
      </c>
      <c r="B22" s="17" t="s">
        <v>171</v>
      </c>
      <c r="C22" s="17">
        <v>151.454</v>
      </c>
      <c r="D22" s="17">
        <v>165.203</v>
      </c>
      <c r="E22" s="17">
        <v>0</v>
      </c>
      <c r="F22" s="17">
        <v>0</v>
      </c>
      <c r="G22" s="17">
        <v>0</v>
      </c>
      <c r="H22" s="17">
        <v>1</v>
      </c>
      <c r="I22" s="16">
        <v>1.203</v>
      </c>
      <c r="J22" s="16">
        <v>9.426</v>
      </c>
      <c r="K22" s="20">
        <v>2</v>
      </c>
      <c r="L22" s="20">
        <v>0</v>
      </c>
      <c r="M22" s="20">
        <v>0</v>
      </c>
      <c r="N22" s="20">
        <v>0</v>
      </c>
      <c r="O22" s="20">
        <v>0</v>
      </c>
      <c r="P22" s="20">
        <v>-0.942</v>
      </c>
      <c r="Q22" s="20">
        <v>0</v>
      </c>
      <c r="R22" s="20">
        <v>1</v>
      </c>
    </row>
    <row r="23" ht="16.5" spans="1:18">
      <c r="A23" s="17">
        <v>399298</v>
      </c>
      <c r="B23" s="17" t="s">
        <v>172</v>
      </c>
      <c r="C23" s="17">
        <v>206.087</v>
      </c>
      <c r="D23" s="17">
        <v>208.27</v>
      </c>
      <c r="E23" s="17">
        <v>0</v>
      </c>
      <c r="F23" s="17">
        <v>0</v>
      </c>
      <c r="G23" s="17">
        <v>0</v>
      </c>
      <c r="H23" s="17">
        <v>1</v>
      </c>
      <c r="I23" s="16">
        <v>0.487</v>
      </c>
      <c r="J23" s="16">
        <v>1.53</v>
      </c>
      <c r="K23" s="20">
        <v>4</v>
      </c>
      <c r="L23" s="20">
        <v>2</v>
      </c>
      <c r="M23" s="20">
        <v>0</v>
      </c>
      <c r="N23" s="20">
        <v>-1</v>
      </c>
      <c r="O23" s="20">
        <v>0</v>
      </c>
      <c r="P23" s="20">
        <v>-0.002</v>
      </c>
      <c r="Q23" s="20">
        <v>0</v>
      </c>
      <c r="R23" s="20">
        <v>-1</v>
      </c>
    </row>
    <row r="24" ht="16.5" spans="1:18">
      <c r="A24" s="17">
        <v>399299</v>
      </c>
      <c r="B24" s="17" t="s">
        <v>173</v>
      </c>
      <c r="C24" s="17">
        <v>237.325</v>
      </c>
      <c r="D24" s="17">
        <v>239.853</v>
      </c>
      <c r="E24" s="17">
        <v>0</v>
      </c>
      <c r="F24" s="17">
        <v>0</v>
      </c>
      <c r="G24" s="17">
        <v>0</v>
      </c>
      <c r="H24" s="17">
        <v>1</v>
      </c>
      <c r="I24" s="16">
        <v>0.277</v>
      </c>
      <c r="J24" s="16">
        <v>1.328</v>
      </c>
      <c r="K24" s="20">
        <v>2</v>
      </c>
      <c r="L24" s="20">
        <v>0</v>
      </c>
      <c r="M24" s="20">
        <v>0</v>
      </c>
      <c r="N24" s="20">
        <v>0</v>
      </c>
      <c r="O24" s="20">
        <v>0</v>
      </c>
      <c r="P24" s="20">
        <v>-3.948</v>
      </c>
      <c r="Q24" s="20">
        <v>0</v>
      </c>
      <c r="R24" s="20">
        <v>-1</v>
      </c>
    </row>
    <row r="25" ht="16.5" spans="1:18">
      <c r="A25" s="17">
        <v>399301</v>
      </c>
      <c r="B25" s="17" t="s">
        <v>174</v>
      </c>
      <c r="C25" s="17">
        <v>209.806</v>
      </c>
      <c r="D25" s="17">
        <v>212.028</v>
      </c>
      <c r="E25" s="17">
        <v>0</v>
      </c>
      <c r="F25" s="17">
        <v>0</v>
      </c>
      <c r="G25" s="17">
        <v>0</v>
      </c>
      <c r="H25" s="17">
        <v>1</v>
      </c>
      <c r="I25" s="16">
        <v>0.487</v>
      </c>
      <c r="J25" s="16">
        <v>1.53</v>
      </c>
      <c r="K25" s="20">
        <v>0</v>
      </c>
      <c r="L25" s="20">
        <v>2</v>
      </c>
      <c r="M25" s="20">
        <v>1</v>
      </c>
      <c r="N25" s="20">
        <v>-1</v>
      </c>
      <c r="O25" s="20">
        <v>0</v>
      </c>
      <c r="P25" s="20">
        <v>-0.961</v>
      </c>
      <c r="Q25" s="20">
        <v>0</v>
      </c>
      <c r="R25" s="20">
        <v>0</v>
      </c>
    </row>
    <row r="26" ht="16.5" spans="1:18">
      <c r="A26" s="17">
        <v>399302</v>
      </c>
      <c r="B26" s="17" t="s">
        <v>175</v>
      </c>
      <c r="C26" s="17">
        <v>213.741</v>
      </c>
      <c r="D26" s="17">
        <v>216.232</v>
      </c>
      <c r="E26" s="17">
        <v>0</v>
      </c>
      <c r="F26" s="17">
        <v>0</v>
      </c>
      <c r="G26" s="17">
        <v>0</v>
      </c>
      <c r="H26" s="17">
        <v>1</v>
      </c>
      <c r="I26" s="16">
        <v>0.488</v>
      </c>
      <c r="J26" s="16">
        <v>1.634</v>
      </c>
      <c r="K26" s="20">
        <v>0</v>
      </c>
      <c r="L26" s="20">
        <v>0</v>
      </c>
      <c r="M26" s="20">
        <v>1</v>
      </c>
      <c r="N26" s="20">
        <v>0</v>
      </c>
      <c r="O26" s="20">
        <v>0</v>
      </c>
      <c r="P26" s="20">
        <v>0.201</v>
      </c>
      <c r="Q26" s="20">
        <v>0</v>
      </c>
      <c r="R26" s="20">
        <v>0</v>
      </c>
    </row>
    <row r="27" ht="16.5" spans="1:18">
      <c r="A27" s="17">
        <v>399307</v>
      </c>
      <c r="B27" s="17" t="s">
        <v>176</v>
      </c>
      <c r="C27" s="17">
        <v>274.951</v>
      </c>
      <c r="D27" s="17">
        <v>304.457</v>
      </c>
      <c r="E27" s="17">
        <v>0</v>
      </c>
      <c r="F27" s="17">
        <v>0</v>
      </c>
      <c r="G27" s="17">
        <v>0</v>
      </c>
      <c r="H27" s="17">
        <v>1</v>
      </c>
      <c r="I27" s="16">
        <v>1.477</v>
      </c>
      <c r="J27" s="16">
        <v>11.025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-6.307</v>
      </c>
      <c r="Q27" s="20">
        <v>0</v>
      </c>
      <c r="R27" s="20">
        <v>0</v>
      </c>
    </row>
    <row r="28" ht="16.5" spans="1:18">
      <c r="A28" s="17">
        <v>399360</v>
      </c>
      <c r="B28" s="17" t="s">
        <v>177</v>
      </c>
      <c r="C28" s="17">
        <v>4738.629</v>
      </c>
      <c r="D28" s="17">
        <v>6243.898</v>
      </c>
      <c r="E28" s="17">
        <v>0</v>
      </c>
      <c r="F28" s="17">
        <v>0</v>
      </c>
      <c r="G28" s="17">
        <v>0</v>
      </c>
      <c r="H28" s="17">
        <v>1</v>
      </c>
      <c r="I28" s="16">
        <v>5.117</v>
      </c>
      <c r="J28" s="16">
        <v>27.991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-4.147</v>
      </c>
      <c r="Q28" s="20">
        <v>0</v>
      </c>
      <c r="R28" s="20">
        <v>1</v>
      </c>
    </row>
    <row r="29" ht="16.5" spans="1:18">
      <c r="A29" s="17">
        <v>399363</v>
      </c>
      <c r="B29" s="17" t="s">
        <v>178</v>
      </c>
      <c r="C29" s="17">
        <v>4327.501</v>
      </c>
      <c r="D29" s="17">
        <v>5662.954</v>
      </c>
      <c r="E29" s="17">
        <v>0</v>
      </c>
      <c r="F29" s="17">
        <v>0</v>
      </c>
      <c r="G29" s="17">
        <v>0</v>
      </c>
      <c r="H29" s="17">
        <v>1</v>
      </c>
      <c r="I29" s="16">
        <v>0.749</v>
      </c>
      <c r="J29" s="16">
        <v>24.155</v>
      </c>
      <c r="K29" s="20">
        <v>4</v>
      </c>
      <c r="L29" s="20">
        <v>2</v>
      </c>
      <c r="M29" s="20">
        <v>0</v>
      </c>
      <c r="N29" s="20">
        <v>1</v>
      </c>
      <c r="O29" s="20">
        <v>0</v>
      </c>
      <c r="P29" s="20">
        <v>-4.581</v>
      </c>
      <c r="Q29" s="20">
        <v>0</v>
      </c>
      <c r="R29" s="20">
        <v>0</v>
      </c>
    </row>
    <row r="30" ht="16.5" spans="1:18">
      <c r="A30" s="17">
        <v>399413</v>
      </c>
      <c r="B30" s="17" t="s">
        <v>179</v>
      </c>
      <c r="C30" s="17">
        <v>144.985</v>
      </c>
      <c r="D30" s="17">
        <v>157.88</v>
      </c>
      <c r="E30" s="17">
        <v>0</v>
      </c>
      <c r="F30" s="17">
        <v>0</v>
      </c>
      <c r="G30" s="17">
        <v>0</v>
      </c>
      <c r="H30" s="17">
        <v>1</v>
      </c>
      <c r="I30" s="16">
        <v>1.215</v>
      </c>
      <c r="J30" s="16">
        <v>9.283</v>
      </c>
      <c r="K30" s="20">
        <v>4</v>
      </c>
      <c r="L30" s="20">
        <v>0</v>
      </c>
      <c r="M30" s="20">
        <v>0</v>
      </c>
      <c r="N30" s="20">
        <v>1</v>
      </c>
      <c r="O30" s="20">
        <v>0</v>
      </c>
      <c r="P30" s="20">
        <v>-4.417</v>
      </c>
      <c r="Q30" s="20">
        <v>0</v>
      </c>
      <c r="R30" s="20">
        <v>0</v>
      </c>
    </row>
    <row r="31" ht="16.5" spans="1:18">
      <c r="A31" s="17">
        <v>399416</v>
      </c>
      <c r="B31" s="17" t="s">
        <v>180</v>
      </c>
      <c r="C31" s="17">
        <v>2965.601</v>
      </c>
      <c r="D31" s="17">
        <v>3590.568</v>
      </c>
      <c r="E31" s="17">
        <v>0</v>
      </c>
      <c r="F31" s="17">
        <v>0</v>
      </c>
      <c r="G31" s="17">
        <v>0</v>
      </c>
      <c r="H31" s="17">
        <v>1</v>
      </c>
      <c r="I31" s="16">
        <v>0.295</v>
      </c>
      <c r="J31" s="16">
        <v>17.649</v>
      </c>
      <c r="K31" s="20">
        <v>0</v>
      </c>
      <c r="L31" s="20">
        <v>1</v>
      </c>
      <c r="M31" s="20">
        <v>1</v>
      </c>
      <c r="N31" s="20">
        <v>0</v>
      </c>
      <c r="O31" s="20">
        <v>0</v>
      </c>
      <c r="P31" s="20">
        <v>0.618</v>
      </c>
      <c r="Q31" s="20">
        <v>0</v>
      </c>
      <c r="R31" s="20">
        <v>0</v>
      </c>
    </row>
    <row r="32" ht="16.5" spans="1:18">
      <c r="A32" s="17">
        <v>399427</v>
      </c>
      <c r="B32" s="17" t="s">
        <v>181</v>
      </c>
      <c r="C32" s="17">
        <v>2139.628</v>
      </c>
      <c r="D32" s="17">
        <v>2475.492</v>
      </c>
      <c r="E32" s="17">
        <v>0</v>
      </c>
      <c r="F32" s="17">
        <v>0</v>
      </c>
      <c r="G32" s="17">
        <v>0</v>
      </c>
      <c r="H32" s="17">
        <v>1</v>
      </c>
      <c r="I32" s="16">
        <v>1.685</v>
      </c>
      <c r="J32" s="16">
        <v>15.024</v>
      </c>
      <c r="K32" s="20">
        <v>0</v>
      </c>
      <c r="L32" s="20">
        <v>2</v>
      </c>
      <c r="M32" s="20">
        <v>1</v>
      </c>
      <c r="N32" s="20">
        <v>0</v>
      </c>
      <c r="O32" s="20">
        <v>0</v>
      </c>
      <c r="P32" s="20">
        <v>-1.909</v>
      </c>
      <c r="Q32" s="20">
        <v>0</v>
      </c>
      <c r="R32" s="20">
        <v>0</v>
      </c>
    </row>
    <row r="33" ht="16.5" spans="1:18">
      <c r="A33" s="17">
        <v>399481</v>
      </c>
      <c r="B33" s="17" t="s">
        <v>153</v>
      </c>
      <c r="C33" s="17">
        <v>127.562</v>
      </c>
      <c r="D33" s="17">
        <v>127.815</v>
      </c>
      <c r="E33" s="17">
        <v>0</v>
      </c>
      <c r="F33" s="17">
        <v>0</v>
      </c>
      <c r="G33" s="17">
        <v>0</v>
      </c>
      <c r="H33" s="17">
        <v>1</v>
      </c>
      <c r="I33" s="16">
        <v>0.07</v>
      </c>
      <c r="J33" s="16">
        <v>0.267</v>
      </c>
      <c r="K33" s="20">
        <v>1</v>
      </c>
      <c r="L33" s="20">
        <v>0</v>
      </c>
      <c r="M33" s="20">
        <v>0</v>
      </c>
      <c r="N33" s="20">
        <v>1</v>
      </c>
      <c r="O33" s="20">
        <v>0</v>
      </c>
      <c r="P33" s="20">
        <v>-1.862</v>
      </c>
      <c r="Q33" s="20">
        <v>0</v>
      </c>
      <c r="R33" s="20">
        <v>0</v>
      </c>
    </row>
    <row r="34" ht="16.5" spans="1:18">
      <c r="A34" s="17">
        <v>399664</v>
      </c>
      <c r="B34" s="17" t="s">
        <v>182</v>
      </c>
      <c r="C34" s="17">
        <v>906.649</v>
      </c>
      <c r="D34" s="17">
        <v>1140.749</v>
      </c>
      <c r="E34" s="17">
        <v>0</v>
      </c>
      <c r="F34" s="17">
        <v>0</v>
      </c>
      <c r="G34" s="17">
        <v>0</v>
      </c>
      <c r="H34" s="17">
        <v>1</v>
      </c>
      <c r="I34" s="16">
        <v>0.05</v>
      </c>
      <c r="J34" s="16">
        <v>20.561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-8.293</v>
      </c>
      <c r="Q34" s="20">
        <v>0</v>
      </c>
      <c r="R34" s="20">
        <v>0</v>
      </c>
    </row>
    <row r="35" ht="16.5" spans="1:18">
      <c r="A35" s="17">
        <v>399996</v>
      </c>
      <c r="B35" s="17" t="s">
        <v>183</v>
      </c>
      <c r="C35" s="17">
        <v>2796.866</v>
      </c>
      <c r="D35" s="17">
        <v>3612.79</v>
      </c>
      <c r="E35" s="17">
        <v>0</v>
      </c>
      <c r="F35" s="17">
        <v>0</v>
      </c>
      <c r="G35" s="17">
        <v>0</v>
      </c>
      <c r="H35" s="17">
        <v>1</v>
      </c>
      <c r="I35" s="16">
        <v>2.102</v>
      </c>
      <c r="J35" s="16">
        <v>24.211</v>
      </c>
      <c r="K35" s="20">
        <v>4</v>
      </c>
      <c r="L35" s="20">
        <v>2</v>
      </c>
      <c r="M35" s="20">
        <v>0</v>
      </c>
      <c r="N35" s="20">
        <v>1</v>
      </c>
      <c r="O35" s="20">
        <v>0</v>
      </c>
      <c r="P35" s="20">
        <v>13.344</v>
      </c>
      <c r="Q35" s="20">
        <v>0</v>
      </c>
      <c r="R35" s="20">
        <v>0</v>
      </c>
    </row>
    <row r="36" ht="16.5" spans="1:18">
      <c r="A36" s="18">
        <v>26</v>
      </c>
      <c r="B36" s="18" t="s">
        <v>184</v>
      </c>
      <c r="C36" s="18">
        <v>3551.693</v>
      </c>
      <c r="D36" s="18">
        <v>4062.784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0">
        <v>3</v>
      </c>
      <c r="L36" s="20">
        <v>0</v>
      </c>
      <c r="M36" s="20">
        <v>0</v>
      </c>
      <c r="N36" s="20">
        <v>1</v>
      </c>
      <c r="O36" s="20">
        <v>0</v>
      </c>
      <c r="P36" s="20">
        <v>-15.602</v>
      </c>
      <c r="Q36" s="20">
        <v>0</v>
      </c>
      <c r="R36" s="20">
        <v>0</v>
      </c>
    </row>
    <row r="37" ht="16.5" spans="1:18">
      <c r="A37" s="18">
        <v>27</v>
      </c>
      <c r="B37" s="18" t="s">
        <v>185</v>
      </c>
      <c r="C37" s="18">
        <v>755.673</v>
      </c>
      <c r="D37" s="18">
        <v>870.286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0">
        <v>4</v>
      </c>
      <c r="L37" s="20">
        <v>2</v>
      </c>
      <c r="M37" s="20">
        <v>0</v>
      </c>
      <c r="N37" s="20">
        <v>1</v>
      </c>
      <c r="O37" s="20">
        <v>0</v>
      </c>
      <c r="P37" s="20">
        <v>-5.996</v>
      </c>
      <c r="Q37" s="20">
        <v>0</v>
      </c>
      <c r="R37" s="20">
        <v>0</v>
      </c>
    </row>
    <row r="38" ht="16.5" spans="1:18">
      <c r="A38" s="18">
        <v>32</v>
      </c>
      <c r="B38" s="18" t="s">
        <v>186</v>
      </c>
      <c r="C38" s="18">
        <v>1887.534</v>
      </c>
      <c r="D38" s="18">
        <v>2184.993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0">
        <v>4</v>
      </c>
      <c r="L38" s="20">
        <v>0</v>
      </c>
      <c r="M38" s="20">
        <v>0</v>
      </c>
      <c r="N38" s="20">
        <v>1</v>
      </c>
      <c r="O38" s="20">
        <v>0</v>
      </c>
      <c r="P38" s="20">
        <v>-29.023</v>
      </c>
      <c r="Q38" s="20">
        <v>0</v>
      </c>
      <c r="R38" s="20">
        <v>0</v>
      </c>
    </row>
    <row r="39" ht="16.5" spans="1:18">
      <c r="A39" s="18">
        <v>41</v>
      </c>
      <c r="B39" s="18" t="s">
        <v>187</v>
      </c>
      <c r="C39" s="18">
        <v>2416.031</v>
      </c>
      <c r="D39" s="18">
        <v>2747.93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-25.269</v>
      </c>
      <c r="Q39" s="20">
        <v>0</v>
      </c>
      <c r="R39" s="20">
        <v>-1</v>
      </c>
    </row>
    <row r="40" ht="16.5" spans="1:18">
      <c r="A40" s="18">
        <v>68</v>
      </c>
      <c r="B40" s="18" t="s">
        <v>188</v>
      </c>
      <c r="C40" s="18">
        <v>2656.519</v>
      </c>
      <c r="D40" s="18">
        <v>3077.636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-2.348</v>
      </c>
      <c r="Q40" s="20">
        <v>0</v>
      </c>
      <c r="R40" s="20">
        <v>-1</v>
      </c>
    </row>
    <row r="41" ht="16.5" spans="1:18">
      <c r="A41" s="18">
        <v>70</v>
      </c>
      <c r="B41" s="18" t="s">
        <v>189</v>
      </c>
      <c r="C41" s="18">
        <v>2640.642</v>
      </c>
      <c r="D41" s="18">
        <v>3114.195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-2.114</v>
      </c>
      <c r="Q41" s="20">
        <v>0</v>
      </c>
      <c r="R41" s="20">
        <v>1</v>
      </c>
    </row>
    <row r="42" ht="16.5" spans="1:18">
      <c r="A42" s="18">
        <v>92</v>
      </c>
      <c r="B42" s="18" t="s">
        <v>190</v>
      </c>
      <c r="C42" s="18">
        <v>3280.139</v>
      </c>
      <c r="D42" s="18">
        <v>3787.278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0">
        <v>4</v>
      </c>
      <c r="L42" s="20">
        <v>1</v>
      </c>
      <c r="M42" s="20">
        <v>0</v>
      </c>
      <c r="N42" s="20">
        <v>1</v>
      </c>
      <c r="O42" s="20">
        <v>0</v>
      </c>
      <c r="P42" s="20">
        <v>-2.517</v>
      </c>
      <c r="Q42" s="20">
        <v>0</v>
      </c>
      <c r="R42" s="20">
        <v>0</v>
      </c>
    </row>
    <row r="43" ht="16.5" spans="1:18">
      <c r="A43" s="18">
        <v>94</v>
      </c>
      <c r="B43" s="18" t="s">
        <v>191</v>
      </c>
      <c r="C43" s="18">
        <v>2902.793</v>
      </c>
      <c r="D43" s="18">
        <v>3336.115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-6.624</v>
      </c>
      <c r="Q43" s="20">
        <v>0</v>
      </c>
      <c r="R43" s="20">
        <v>0</v>
      </c>
    </row>
    <row r="44" ht="16.5" spans="1:18">
      <c r="A44" s="18">
        <v>104</v>
      </c>
      <c r="B44" s="18" t="s">
        <v>192</v>
      </c>
      <c r="C44" s="18">
        <v>1351.273</v>
      </c>
      <c r="D44" s="18">
        <v>1644.233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-16.787</v>
      </c>
      <c r="Q44" s="20">
        <v>0</v>
      </c>
      <c r="R44" s="20">
        <v>0</v>
      </c>
    </row>
    <row r="45" ht="16.5" spans="1:18">
      <c r="A45" s="18">
        <v>113</v>
      </c>
      <c r="B45" s="18" t="s">
        <v>193</v>
      </c>
      <c r="C45" s="18">
        <v>2572.946</v>
      </c>
      <c r="D45" s="18">
        <v>2970.617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-10.92</v>
      </c>
      <c r="Q45" s="20">
        <v>0</v>
      </c>
      <c r="R45" s="20">
        <v>0</v>
      </c>
    </row>
    <row r="46" ht="16.5" spans="1:18">
      <c r="A46" s="18">
        <v>145</v>
      </c>
      <c r="B46" s="18" t="s">
        <v>194</v>
      </c>
      <c r="C46" s="18">
        <v>5012.048</v>
      </c>
      <c r="D46" s="18">
        <v>5876.699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0">
        <v>4</v>
      </c>
      <c r="L46" s="20">
        <v>1</v>
      </c>
      <c r="M46" s="20">
        <v>0</v>
      </c>
      <c r="N46" s="20">
        <v>1</v>
      </c>
      <c r="O46" s="20">
        <v>0</v>
      </c>
      <c r="P46" s="20">
        <v>-7.269</v>
      </c>
      <c r="Q46" s="20">
        <v>0</v>
      </c>
      <c r="R46" s="20">
        <v>0</v>
      </c>
    </row>
    <row r="47" ht="16.5" spans="1:18">
      <c r="A47" s="18">
        <v>820</v>
      </c>
      <c r="B47" s="18" t="s">
        <v>195</v>
      </c>
      <c r="C47" s="18">
        <v>4080.024</v>
      </c>
      <c r="D47" s="18">
        <v>4878.707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-1.73</v>
      </c>
      <c r="Q47" s="20">
        <v>0</v>
      </c>
      <c r="R47" s="20">
        <v>0</v>
      </c>
    </row>
    <row r="48" ht="16.5" spans="1:18">
      <c r="A48" s="18">
        <v>908</v>
      </c>
      <c r="B48" s="18" t="s">
        <v>196</v>
      </c>
      <c r="C48" s="18">
        <v>2202.102</v>
      </c>
      <c r="D48" s="18">
        <v>2549.213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0">
        <v>4</v>
      </c>
      <c r="L48" s="20">
        <v>1</v>
      </c>
      <c r="M48" s="20">
        <v>0</v>
      </c>
      <c r="N48" s="20">
        <v>1</v>
      </c>
      <c r="O48" s="20">
        <v>0</v>
      </c>
      <c r="P48" s="20">
        <v>-7.257</v>
      </c>
      <c r="Q48" s="20">
        <v>0</v>
      </c>
      <c r="R48" s="20">
        <v>0</v>
      </c>
    </row>
    <row r="49" ht="16.5" spans="1:18">
      <c r="A49" s="18">
        <v>917</v>
      </c>
      <c r="B49" s="18" t="s">
        <v>197</v>
      </c>
      <c r="C49" s="18">
        <v>2503.565</v>
      </c>
      <c r="D49" s="18">
        <v>2819.846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0">
        <v>4</v>
      </c>
      <c r="L49" s="20">
        <v>0</v>
      </c>
      <c r="M49" s="20">
        <v>0</v>
      </c>
      <c r="N49" s="20">
        <v>1</v>
      </c>
      <c r="O49" s="20">
        <v>0</v>
      </c>
      <c r="P49" s="20">
        <v>-4.875</v>
      </c>
      <c r="Q49" s="20">
        <v>0</v>
      </c>
      <c r="R49" s="20">
        <v>0</v>
      </c>
    </row>
    <row r="50" ht="16.5" spans="1:18">
      <c r="A50" s="18">
        <v>928</v>
      </c>
      <c r="B50" s="18" t="s">
        <v>198</v>
      </c>
      <c r="C50" s="18">
        <v>2727.469</v>
      </c>
      <c r="D50" s="18">
        <v>3142.651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0">
        <v>4</v>
      </c>
      <c r="L50" s="20">
        <v>0</v>
      </c>
      <c r="M50" s="20">
        <v>0</v>
      </c>
      <c r="N50" s="20">
        <v>1</v>
      </c>
      <c r="O50" s="20">
        <v>0</v>
      </c>
      <c r="P50" s="20">
        <v>-15.708</v>
      </c>
      <c r="Q50" s="20">
        <v>0</v>
      </c>
      <c r="R50" s="20">
        <v>0</v>
      </c>
    </row>
    <row r="51" ht="16.5" spans="1:18">
      <c r="A51" s="18">
        <v>944</v>
      </c>
      <c r="B51" s="18" t="s">
        <v>199</v>
      </c>
      <c r="C51" s="18">
        <v>3223.021</v>
      </c>
      <c r="D51" s="18">
        <v>3717.721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-3.363</v>
      </c>
      <c r="Q51" s="20">
        <v>0</v>
      </c>
      <c r="R51" s="20">
        <v>1</v>
      </c>
    </row>
    <row r="52" ht="16.5" spans="1:18">
      <c r="A52" s="18">
        <v>961</v>
      </c>
      <c r="B52" s="18" t="s">
        <v>200</v>
      </c>
      <c r="C52" s="18">
        <v>3082.662</v>
      </c>
      <c r="D52" s="18">
        <v>3550.627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0">
        <v>3</v>
      </c>
      <c r="L52" s="20">
        <v>0</v>
      </c>
      <c r="M52" s="20">
        <v>0</v>
      </c>
      <c r="N52" s="20">
        <v>0</v>
      </c>
      <c r="O52" s="20">
        <v>0</v>
      </c>
      <c r="P52" s="20">
        <v>-10.93</v>
      </c>
      <c r="Q52" s="20">
        <v>0</v>
      </c>
      <c r="R52" s="20">
        <v>1</v>
      </c>
    </row>
    <row r="53" ht="16.5" spans="1:18">
      <c r="A53" s="18">
        <v>963</v>
      </c>
      <c r="B53" s="18" t="s">
        <v>201</v>
      </c>
      <c r="C53" s="18">
        <v>5968.856</v>
      </c>
      <c r="D53" s="18">
        <v>6657.234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0">
        <v>4</v>
      </c>
      <c r="L53" s="20">
        <v>2</v>
      </c>
      <c r="M53" s="20">
        <v>0</v>
      </c>
      <c r="N53" s="20">
        <v>1</v>
      </c>
      <c r="O53" s="20">
        <v>0</v>
      </c>
      <c r="P53" s="20">
        <v>-2.121</v>
      </c>
      <c r="Q53" s="20">
        <v>1</v>
      </c>
      <c r="R53" s="20">
        <v>0</v>
      </c>
    </row>
    <row r="54" ht="16.5" spans="1:18">
      <c r="A54" s="18">
        <v>986</v>
      </c>
      <c r="B54" s="18" t="s">
        <v>202</v>
      </c>
      <c r="C54" s="18">
        <v>2204.115</v>
      </c>
      <c r="D54" s="18">
        <v>2546.846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-1.366</v>
      </c>
      <c r="Q54" s="20">
        <v>1</v>
      </c>
      <c r="R54" s="20">
        <v>1</v>
      </c>
    </row>
    <row r="55" ht="16.5" spans="1:18">
      <c r="A55" s="18">
        <v>399319</v>
      </c>
      <c r="B55" s="18" t="s">
        <v>203</v>
      </c>
      <c r="C55" s="18">
        <v>2226.044</v>
      </c>
      <c r="D55" s="18">
        <v>2540.133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0">
        <v>1</v>
      </c>
      <c r="L55" s="20">
        <v>0</v>
      </c>
      <c r="M55" s="20">
        <v>0</v>
      </c>
      <c r="N55" s="20">
        <v>0</v>
      </c>
      <c r="O55" s="20">
        <v>0</v>
      </c>
      <c r="P55" s="20">
        <v>-0.543</v>
      </c>
      <c r="Q55" s="20">
        <v>0</v>
      </c>
      <c r="R55" s="20">
        <v>0</v>
      </c>
    </row>
    <row r="56" ht="16.5" spans="1:18">
      <c r="A56" s="18">
        <v>399381</v>
      </c>
      <c r="B56" s="18" t="s">
        <v>204</v>
      </c>
      <c r="C56" s="18">
        <v>2866.255</v>
      </c>
      <c r="D56" s="18">
        <v>3302.901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0">
        <v>4</v>
      </c>
      <c r="L56" s="20">
        <v>0</v>
      </c>
      <c r="M56" s="20">
        <v>0</v>
      </c>
      <c r="N56" s="20">
        <v>1</v>
      </c>
      <c r="O56" s="20">
        <v>0</v>
      </c>
      <c r="P56" s="20">
        <v>-4.683</v>
      </c>
      <c r="Q56" s="20">
        <v>0</v>
      </c>
      <c r="R56" s="20">
        <v>0</v>
      </c>
    </row>
    <row r="57" ht="16.5" spans="1:18">
      <c r="A57" s="18">
        <v>399436</v>
      </c>
      <c r="B57" s="18" t="s">
        <v>205</v>
      </c>
      <c r="C57" s="18">
        <v>3810.096</v>
      </c>
      <c r="D57" s="18">
        <v>4597.865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0">
        <v>2</v>
      </c>
      <c r="L57" s="20">
        <v>0</v>
      </c>
      <c r="M57" s="20">
        <v>0</v>
      </c>
      <c r="N57" s="20">
        <v>0</v>
      </c>
      <c r="O57" s="20">
        <v>0</v>
      </c>
      <c r="P57" s="20">
        <v>-4.203</v>
      </c>
      <c r="Q57" s="20">
        <v>1</v>
      </c>
      <c r="R57" s="20">
        <v>1</v>
      </c>
    </row>
    <row r="58" ht="16.5" spans="1:18">
      <c r="A58" s="18">
        <v>399439</v>
      </c>
      <c r="B58" s="18" t="s">
        <v>206</v>
      </c>
      <c r="C58" s="18">
        <v>1625.198</v>
      </c>
      <c r="D58" s="18">
        <v>1836.616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0">
        <v>4</v>
      </c>
      <c r="L58" s="20">
        <v>2</v>
      </c>
      <c r="M58" s="20">
        <v>0</v>
      </c>
      <c r="N58" s="20">
        <v>1</v>
      </c>
      <c r="O58" s="20">
        <v>0</v>
      </c>
      <c r="P58" s="20">
        <v>-7.304</v>
      </c>
      <c r="Q58" s="20">
        <v>0</v>
      </c>
      <c r="R58" s="20">
        <v>0</v>
      </c>
    </row>
    <row r="59" ht="16.5" spans="1:18">
      <c r="A59" s="18">
        <v>399928</v>
      </c>
      <c r="B59" s="18" t="s">
        <v>198</v>
      </c>
      <c r="C59" s="18">
        <v>2727.468</v>
      </c>
      <c r="D59" s="18">
        <v>3142.65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0">
        <v>4</v>
      </c>
      <c r="L59" s="20">
        <v>1</v>
      </c>
      <c r="M59" s="20">
        <v>0</v>
      </c>
      <c r="N59" s="20">
        <v>1</v>
      </c>
      <c r="O59" s="20">
        <v>0</v>
      </c>
      <c r="P59" s="20">
        <v>-6.891</v>
      </c>
      <c r="Q59" s="20">
        <v>0</v>
      </c>
      <c r="R59" s="20">
        <v>0</v>
      </c>
    </row>
    <row r="60" ht="16.5" spans="1:18">
      <c r="A60" s="18">
        <v>399998</v>
      </c>
      <c r="B60" s="18" t="s">
        <v>207</v>
      </c>
      <c r="C60" s="18">
        <v>1991.62</v>
      </c>
      <c r="D60" s="18">
        <v>2391.231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0">
        <v>4</v>
      </c>
      <c r="L60" s="20">
        <v>1</v>
      </c>
      <c r="M60" s="20">
        <v>0</v>
      </c>
      <c r="N60" s="20">
        <v>1</v>
      </c>
      <c r="O60" s="20">
        <v>0</v>
      </c>
      <c r="P60" s="20">
        <v>-0.016</v>
      </c>
      <c r="Q60" s="20">
        <v>0</v>
      </c>
      <c r="R60" s="20">
        <v>0</v>
      </c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21"/>
      <c r="J61" s="21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21"/>
      <c r="J62" s="21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21"/>
      <c r="J63" s="21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21"/>
      <c r="J64" s="21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21"/>
      <c r="J65" s="21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21"/>
      <c r="J66" s="21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21"/>
      <c r="J67" s="21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21"/>
      <c r="J68" s="21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21"/>
      <c r="J69" s="21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21"/>
      <c r="J70" s="21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21"/>
      <c r="J71" s="21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21"/>
      <c r="J72" s="21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21"/>
      <c r="J73" s="21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21"/>
      <c r="J74" s="21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21"/>
      <c r="J75" s="21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21"/>
      <c r="J76" s="21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21"/>
      <c r="J77" s="21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21"/>
      <c r="J78" s="21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21"/>
      <c r="J79" s="21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21"/>
      <c r="J80" s="21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21"/>
      <c r="J81" s="21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21"/>
      <c r="J82" s="21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21"/>
      <c r="J83" s="21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21"/>
      <c r="J84" s="21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21"/>
      <c r="J85" s="21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21"/>
      <c r="J86" s="21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21"/>
      <c r="J87" s="21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21"/>
      <c r="J88" s="21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21"/>
      <c r="J89" s="21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21"/>
      <c r="J90" s="21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19"/>
      <c r="B91" s="19"/>
      <c r="C91" s="19"/>
      <c r="D91" s="19"/>
      <c r="E91" s="19"/>
      <c r="F91" s="19"/>
      <c r="G91" s="19"/>
      <c r="H91" s="21"/>
      <c r="I91" s="21"/>
      <c r="J91" s="21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19"/>
      <c r="B92" s="19"/>
      <c r="C92" s="19"/>
      <c r="D92" s="19"/>
      <c r="E92" s="19"/>
      <c r="F92" s="19"/>
      <c r="G92" s="19"/>
      <c r="H92" s="21"/>
      <c r="I92" s="21"/>
      <c r="J92" s="21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19"/>
      <c r="B93" s="19"/>
      <c r="C93" s="19"/>
      <c r="D93" s="19"/>
      <c r="E93" s="19"/>
      <c r="F93" s="19"/>
      <c r="G93" s="19"/>
      <c r="H93" s="21"/>
      <c r="I93" s="21"/>
      <c r="J93" s="21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19"/>
      <c r="B94" s="19"/>
      <c r="C94" s="19"/>
      <c r="D94" s="19"/>
      <c r="E94" s="19"/>
      <c r="F94" s="19"/>
      <c r="G94" s="19"/>
      <c r="H94" s="21"/>
      <c r="I94" s="21"/>
      <c r="J94" s="21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19"/>
      <c r="B95" s="19"/>
      <c r="C95" s="19"/>
      <c r="D95" s="19"/>
      <c r="E95" s="19"/>
      <c r="F95" s="19"/>
      <c r="G95" s="19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19"/>
      <c r="B96" s="19"/>
      <c r="C96" s="19"/>
      <c r="D96" s="19"/>
      <c r="E96" s="19"/>
      <c r="F96" s="19"/>
      <c r="G96" s="19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19"/>
      <c r="B97" s="19"/>
      <c r="C97" s="19"/>
      <c r="D97" s="19"/>
      <c r="E97" s="19"/>
      <c r="F97" s="19"/>
      <c r="G97" s="19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19"/>
      <c r="B98" s="19"/>
      <c r="C98" s="19"/>
      <c r="D98" s="19"/>
      <c r="E98" s="19"/>
      <c r="F98" s="19"/>
      <c r="G98" s="19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19"/>
      <c r="B99" s="19"/>
      <c r="C99" s="19"/>
      <c r="D99" s="19"/>
      <c r="E99" s="19"/>
      <c r="F99" s="19"/>
      <c r="G99" s="19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19"/>
      <c r="B100" s="19"/>
      <c r="C100" s="19"/>
      <c r="D100" s="19"/>
      <c r="E100" s="19"/>
      <c r="F100" s="19"/>
      <c r="G100" s="19"/>
      <c r="H100" s="21"/>
      <c r="I100" s="21"/>
      <c r="J100" s="21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19"/>
      <c r="B101" s="19"/>
      <c r="C101" s="19"/>
      <c r="D101" s="19"/>
      <c r="E101" s="19"/>
      <c r="F101" s="19"/>
      <c r="G101" s="19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19"/>
      <c r="B102" s="19"/>
      <c r="C102" s="19"/>
      <c r="D102" s="19"/>
      <c r="E102" s="19"/>
      <c r="F102" s="19"/>
      <c r="G102" s="19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19"/>
      <c r="B103" s="19"/>
      <c r="C103" s="19"/>
      <c r="D103" s="19"/>
      <c r="E103" s="19"/>
      <c r="F103" s="19"/>
      <c r="G103" s="19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19"/>
      <c r="B104" s="19"/>
      <c r="C104" s="19"/>
      <c r="D104" s="19"/>
      <c r="E104" s="19"/>
      <c r="F104" s="19"/>
      <c r="G104" s="19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19"/>
      <c r="B105" s="19"/>
      <c r="C105" s="19"/>
      <c r="D105" s="19"/>
      <c r="E105" s="19"/>
      <c r="F105" s="19"/>
      <c r="G105" s="19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19"/>
      <c r="B106" s="19"/>
      <c r="C106" s="19"/>
      <c r="D106" s="19"/>
      <c r="E106" s="19"/>
      <c r="F106" s="19"/>
      <c r="G106" s="19"/>
      <c r="H106" s="21"/>
      <c r="I106" s="21"/>
      <c r="J106" s="21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19"/>
      <c r="B107" s="19"/>
      <c r="C107" s="19"/>
      <c r="D107" s="19"/>
      <c r="E107" s="19"/>
      <c r="F107" s="19"/>
      <c r="G107" s="19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6"/>
      <c r="L121" s="26"/>
      <c r="M121" s="26"/>
      <c r="N121" s="26"/>
      <c r="O121" s="26"/>
      <c r="P121" s="26"/>
      <c r="Q121" s="26"/>
      <c r="R121" s="26"/>
    </row>
    <row r="122" ht="20.25" spans="1:18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12"/>
      <c r="L366" s="12"/>
      <c r="M366" s="12"/>
      <c r="N366" s="12"/>
      <c r="O366" s="12"/>
      <c r="P366" s="12"/>
      <c r="Q366" s="12"/>
      <c r="R366" s="12"/>
      <c r="S366" s="27"/>
    </row>
    <row r="367" ht="20.2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12"/>
      <c r="L367" s="12"/>
      <c r="M367" s="12"/>
      <c r="N367" s="12"/>
      <c r="O367" s="12"/>
      <c r="P367" s="12"/>
      <c r="Q367" s="12"/>
      <c r="R367" s="12"/>
      <c r="S367" s="27"/>
    </row>
    <row r="368" ht="20.2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12"/>
      <c r="L368" s="12"/>
      <c r="M368" s="12"/>
      <c r="N368" s="12"/>
      <c r="O368" s="12"/>
      <c r="P368" s="12"/>
      <c r="Q368" s="12"/>
      <c r="R368" s="12"/>
      <c r="S368" s="27"/>
    </row>
    <row r="369" ht="20.2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12"/>
      <c r="L369" s="12"/>
      <c r="M369" s="12"/>
      <c r="N369" s="12"/>
      <c r="O369" s="12"/>
      <c r="P369" s="12"/>
      <c r="Q369" s="12"/>
      <c r="R369" s="12"/>
      <c r="S369" s="27"/>
    </row>
    <row r="370" ht="20.2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12"/>
      <c r="L370" s="12"/>
      <c r="M370" s="12"/>
      <c r="N370" s="12"/>
      <c r="O370" s="12"/>
      <c r="P370" s="12"/>
      <c r="Q370" s="12"/>
      <c r="R370" s="12"/>
      <c r="S370" s="27"/>
    </row>
    <row r="371" ht="20.2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12"/>
      <c r="L371" s="12"/>
      <c r="M371" s="12"/>
      <c r="N371" s="12"/>
      <c r="O371" s="12"/>
      <c r="P371" s="12"/>
      <c r="Q371" s="12"/>
      <c r="R371" s="12"/>
      <c r="S371" s="27"/>
    </row>
    <row r="372" ht="20.2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12"/>
      <c r="L372" s="12"/>
      <c r="M372" s="12"/>
      <c r="N372" s="12"/>
      <c r="O372" s="12"/>
      <c r="P372" s="12"/>
      <c r="Q372" s="12"/>
      <c r="R372" s="12"/>
      <c r="S372" s="27"/>
    </row>
    <row r="373" ht="20.2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12"/>
      <c r="L373" s="12"/>
      <c r="M373" s="12"/>
      <c r="N373" s="12"/>
      <c r="O373" s="12"/>
      <c r="P373" s="12"/>
      <c r="Q373" s="12"/>
      <c r="R373" s="12"/>
      <c r="S373" s="27"/>
    </row>
    <row r="374" ht="20.2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12"/>
      <c r="L374" s="12"/>
      <c r="M374" s="12"/>
      <c r="N374" s="12"/>
      <c r="O374" s="12"/>
      <c r="P374" s="12"/>
      <c r="Q374" s="12"/>
      <c r="R374" s="12"/>
      <c r="S374" s="27"/>
    </row>
    <row r="375" ht="20.2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12"/>
      <c r="L375" s="12"/>
      <c r="M375" s="12"/>
      <c r="N375" s="12"/>
      <c r="O375" s="12"/>
      <c r="P375" s="12"/>
      <c r="Q375" s="12"/>
      <c r="R375" s="12"/>
      <c r="S375" s="27"/>
    </row>
    <row r="376" ht="20.2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12"/>
      <c r="L376" s="12"/>
      <c r="M376" s="12"/>
      <c r="N376" s="12"/>
      <c r="O376" s="12"/>
      <c r="P376" s="12"/>
      <c r="Q376" s="12"/>
      <c r="R376" s="12"/>
      <c r="S376" s="27"/>
    </row>
    <row r="377" ht="20.2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12"/>
      <c r="L377" s="12"/>
      <c r="M377" s="12"/>
      <c r="N377" s="12"/>
      <c r="O377" s="12"/>
      <c r="P377" s="12"/>
      <c r="Q377" s="12"/>
      <c r="R377" s="12"/>
      <c r="S377" s="27"/>
    </row>
    <row r="378" ht="20.2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12"/>
      <c r="L378" s="12"/>
      <c r="M378" s="12"/>
      <c r="N378" s="12"/>
      <c r="O378" s="12"/>
      <c r="P378" s="12"/>
      <c r="Q378" s="12"/>
      <c r="R378" s="12"/>
      <c r="S378" s="27"/>
    </row>
    <row r="379" ht="20.2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12"/>
      <c r="L379" s="12"/>
      <c r="M379" s="12"/>
      <c r="N379" s="12"/>
      <c r="O379" s="12"/>
      <c r="P379" s="12"/>
      <c r="Q379" s="12"/>
      <c r="R379" s="12"/>
      <c r="S379" s="27"/>
    </row>
    <row r="380" ht="20.2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12"/>
      <c r="L380" s="12"/>
      <c r="M380" s="12"/>
      <c r="N380" s="12"/>
      <c r="O380" s="12"/>
      <c r="P380" s="12"/>
      <c r="Q380" s="12"/>
      <c r="R380" s="12"/>
      <c r="S380" s="27"/>
    </row>
    <row r="381" ht="20.2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12"/>
      <c r="L381" s="12"/>
      <c r="M381" s="12"/>
      <c r="N381" s="12"/>
      <c r="O381" s="12"/>
      <c r="P381" s="12"/>
      <c r="Q381" s="12"/>
      <c r="R381" s="12"/>
      <c r="S381" s="27"/>
    </row>
    <row r="382" ht="20.2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12"/>
      <c r="L382" s="12"/>
      <c r="M382" s="12"/>
      <c r="N382" s="12"/>
      <c r="O382" s="12"/>
      <c r="P382" s="12"/>
      <c r="Q382" s="12"/>
      <c r="R382" s="12"/>
      <c r="S382" s="27"/>
    </row>
    <row r="383" ht="20.2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12"/>
      <c r="L383" s="12"/>
      <c r="M383" s="12"/>
      <c r="N383" s="12"/>
      <c r="O383" s="12"/>
      <c r="P383" s="12"/>
      <c r="Q383" s="12"/>
      <c r="R383" s="12"/>
      <c r="S383" s="27"/>
    </row>
    <row r="384" ht="20.2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12"/>
      <c r="L384" s="12"/>
      <c r="M384" s="12"/>
      <c r="N384" s="12"/>
      <c r="O384" s="12"/>
      <c r="P384" s="12"/>
      <c r="Q384" s="12"/>
      <c r="R384" s="12"/>
      <c r="S384" s="27"/>
    </row>
    <row r="385" ht="20.2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12"/>
      <c r="L385" s="12"/>
      <c r="M385" s="12"/>
      <c r="N385" s="12"/>
      <c r="O385" s="12"/>
      <c r="P385" s="12"/>
      <c r="Q385" s="12"/>
      <c r="R385" s="12"/>
      <c r="S385" s="27"/>
    </row>
    <row r="386" ht="20.2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12"/>
      <c r="L386" s="12"/>
      <c r="M386" s="12"/>
      <c r="N386" s="12"/>
      <c r="O386" s="12"/>
      <c r="P386" s="12"/>
      <c r="Q386" s="12"/>
      <c r="R386" s="12"/>
      <c r="S386" s="27"/>
    </row>
    <row r="387" ht="20.2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12"/>
      <c r="L387" s="12"/>
      <c r="M387" s="12"/>
      <c r="N387" s="12"/>
      <c r="O387" s="12"/>
      <c r="P387" s="12"/>
      <c r="Q387" s="12"/>
      <c r="R387" s="12"/>
      <c r="S387" s="27"/>
    </row>
    <row r="388" ht="20.2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12"/>
      <c r="L388" s="12"/>
      <c r="M388" s="12"/>
      <c r="N388" s="12"/>
      <c r="O388" s="12"/>
      <c r="P388" s="12"/>
      <c r="Q388" s="12"/>
      <c r="R388" s="12"/>
      <c r="S388" s="27"/>
    </row>
    <row r="389" ht="20.2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12"/>
      <c r="L389" s="12"/>
      <c r="M389" s="12"/>
      <c r="N389" s="12"/>
      <c r="O389" s="12"/>
      <c r="P389" s="12"/>
      <c r="Q389" s="12"/>
      <c r="R389" s="12"/>
      <c r="S389" s="27"/>
    </row>
    <row r="390" ht="20.2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12"/>
      <c r="L390" s="12"/>
      <c r="M390" s="12"/>
      <c r="N390" s="12"/>
      <c r="O390" s="12"/>
      <c r="P390" s="12"/>
      <c r="Q390" s="12"/>
      <c r="R390" s="12"/>
      <c r="S390" s="27"/>
    </row>
    <row r="391" ht="20.2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12"/>
      <c r="L391" s="12"/>
      <c r="M391" s="12"/>
      <c r="N391" s="12"/>
      <c r="O391" s="12"/>
      <c r="P391" s="12"/>
      <c r="Q391" s="12"/>
      <c r="R391" s="12"/>
      <c r="S391" s="27"/>
    </row>
    <row r="392" ht="20.2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12"/>
      <c r="L392" s="12"/>
      <c r="M392" s="12"/>
      <c r="N392" s="12"/>
      <c r="O392" s="12"/>
      <c r="P392" s="12"/>
      <c r="Q392" s="12"/>
      <c r="R392" s="12"/>
      <c r="S392" s="27"/>
    </row>
    <row r="393" ht="20.2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132</v>
      </c>
      <c r="B1" s="2"/>
      <c r="C1" s="2"/>
      <c r="D1" s="2"/>
      <c r="E1" s="2"/>
      <c r="F1" s="2"/>
      <c r="G1" s="2"/>
      <c r="H1" s="2"/>
      <c r="I1" s="2"/>
      <c r="J1" s="2"/>
      <c r="K1" s="9" t="s">
        <v>208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134</v>
      </c>
      <c r="B2" s="4" t="s">
        <v>135</v>
      </c>
      <c r="C2" s="4" t="s">
        <v>136</v>
      </c>
      <c r="D2" s="4" t="s">
        <v>137</v>
      </c>
      <c r="E2" s="4" t="s">
        <v>138</v>
      </c>
      <c r="F2" s="4" t="s">
        <v>139</v>
      </c>
      <c r="G2" s="4" t="s">
        <v>140</v>
      </c>
      <c r="H2" s="4" t="s">
        <v>141</v>
      </c>
      <c r="I2" s="4" t="s">
        <v>142</v>
      </c>
      <c r="J2" s="4" t="s">
        <v>143</v>
      </c>
      <c r="K2" s="11" t="s">
        <v>144</v>
      </c>
      <c r="L2" s="11" t="s">
        <v>145</v>
      </c>
      <c r="M2" s="11" t="s">
        <v>146</v>
      </c>
      <c r="N2" s="11" t="s">
        <v>147</v>
      </c>
      <c r="O2" s="11" t="s">
        <v>148</v>
      </c>
      <c r="P2" s="11" t="s">
        <v>149</v>
      </c>
      <c r="Q2" s="11" t="s">
        <v>150</v>
      </c>
      <c r="R2" s="11" t="s">
        <v>151</v>
      </c>
    </row>
    <row r="3" ht="20.25" spans="1:18">
      <c r="A3" s="5" t="s">
        <v>209</v>
      </c>
      <c r="B3" s="5" t="s">
        <v>210</v>
      </c>
      <c r="C3" s="5">
        <v>597.269</v>
      </c>
      <c r="D3" s="5">
        <v>659.326</v>
      </c>
      <c r="E3" s="5">
        <v>0</v>
      </c>
      <c r="F3" s="5">
        <v>0</v>
      </c>
      <c r="G3" s="5">
        <v>0</v>
      </c>
      <c r="H3" s="5">
        <v>1</v>
      </c>
      <c r="I3" s="7">
        <v>1.085</v>
      </c>
      <c r="J3" s="7">
        <v>10.395</v>
      </c>
      <c r="K3" s="12">
        <v>3</v>
      </c>
      <c r="L3" s="12">
        <v>2</v>
      </c>
      <c r="M3" s="12">
        <v>0</v>
      </c>
      <c r="N3" s="12">
        <v>-1</v>
      </c>
      <c r="O3" s="12">
        <v>0</v>
      </c>
      <c r="P3" s="12">
        <v>-0.496</v>
      </c>
      <c r="Q3" s="12">
        <v>0</v>
      </c>
      <c r="R3" s="12">
        <v>0</v>
      </c>
    </row>
    <row r="4" ht="20.25" spans="1:18">
      <c r="A4" s="5" t="s">
        <v>211</v>
      </c>
      <c r="B4" s="5" t="s">
        <v>212</v>
      </c>
      <c r="C4" s="5">
        <v>3792.126</v>
      </c>
      <c r="D4" s="5">
        <v>4188.282</v>
      </c>
      <c r="E4" s="5">
        <v>0</v>
      </c>
      <c r="F4" s="5">
        <v>0</v>
      </c>
      <c r="G4" s="5">
        <v>0</v>
      </c>
      <c r="H4" s="5">
        <v>1</v>
      </c>
      <c r="I4" s="7">
        <v>2.051</v>
      </c>
      <c r="J4" s="7">
        <v>11.316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3.592</v>
      </c>
      <c r="Q4" s="12">
        <v>0</v>
      </c>
      <c r="R4" s="12">
        <v>0</v>
      </c>
    </row>
    <row r="5" ht="20.25" spans="1:18">
      <c r="A5" s="6" t="s">
        <v>213</v>
      </c>
      <c r="B5" s="6" t="s">
        <v>214</v>
      </c>
      <c r="C5" s="6">
        <v>3581.344</v>
      </c>
      <c r="D5" s="6">
        <v>4938.655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2.175</v>
      </c>
      <c r="Q5" s="12">
        <v>0</v>
      </c>
      <c r="R5" s="12">
        <v>0</v>
      </c>
    </row>
    <row r="6" ht="20.25" spans="1:18">
      <c r="A6" s="6" t="s">
        <v>215</v>
      </c>
      <c r="B6" s="6" t="s">
        <v>216</v>
      </c>
      <c r="C6" s="6">
        <v>158.899</v>
      </c>
      <c r="D6" s="6">
        <v>257.221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1</v>
      </c>
      <c r="N6" s="12">
        <v>-1</v>
      </c>
      <c r="O6" s="12">
        <v>0</v>
      </c>
      <c r="P6" s="12">
        <v>0.468</v>
      </c>
      <c r="Q6" s="12">
        <v>0</v>
      </c>
      <c r="R6" s="12">
        <v>0</v>
      </c>
    </row>
    <row r="7" ht="20.25" spans="1:18">
      <c r="A7" s="6" t="s">
        <v>217</v>
      </c>
      <c r="B7" s="6" t="s">
        <v>218</v>
      </c>
      <c r="C7" s="6">
        <v>1710.441</v>
      </c>
      <c r="D7" s="6">
        <v>2142.593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1.834</v>
      </c>
      <c r="Q7" s="12">
        <v>0</v>
      </c>
      <c r="R7" s="12">
        <v>0</v>
      </c>
    </row>
    <row r="8" ht="20.25" spans="1:18">
      <c r="A8" s="6" t="s">
        <v>219</v>
      </c>
      <c r="B8" s="6" t="s">
        <v>220</v>
      </c>
      <c r="C8" s="6">
        <v>1107.676</v>
      </c>
      <c r="D8" s="6">
        <v>1498.836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2.119</v>
      </c>
      <c r="Q8" s="12">
        <v>0</v>
      </c>
      <c r="R8" s="12">
        <v>-1</v>
      </c>
    </row>
    <row r="9" ht="20.25" spans="1:18">
      <c r="A9" s="6" t="s">
        <v>221</v>
      </c>
      <c r="B9" s="6" t="s">
        <v>222</v>
      </c>
      <c r="C9" s="6">
        <v>1263.112</v>
      </c>
      <c r="D9" s="6">
        <v>1568.37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3.422</v>
      </c>
      <c r="Q9" s="12">
        <v>0</v>
      </c>
      <c r="R9" s="12">
        <v>0</v>
      </c>
    </row>
    <row r="10" ht="20.25" spans="1:18">
      <c r="A10" s="6" t="s">
        <v>223</v>
      </c>
      <c r="B10" s="6" t="s">
        <v>224</v>
      </c>
      <c r="C10" s="6">
        <v>2627.982</v>
      </c>
      <c r="D10" s="6">
        <v>3237.309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2</v>
      </c>
      <c r="L10" s="12">
        <v>0</v>
      </c>
      <c r="M10" s="12">
        <v>1</v>
      </c>
      <c r="N10" s="12">
        <v>-1</v>
      </c>
      <c r="O10" s="12">
        <v>0</v>
      </c>
      <c r="P10" s="12">
        <v>7.748</v>
      </c>
      <c r="Q10" s="12">
        <v>0</v>
      </c>
      <c r="R10" s="12">
        <v>0</v>
      </c>
    </row>
    <row r="11" ht="20.25" spans="1:18">
      <c r="A11" s="6" t="s">
        <v>225</v>
      </c>
      <c r="B11" s="6" t="s">
        <v>226</v>
      </c>
      <c r="C11" s="6">
        <v>2544.073</v>
      </c>
      <c r="D11" s="6">
        <v>3003.527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4</v>
      </c>
      <c r="L11" s="12">
        <v>0</v>
      </c>
      <c r="M11" s="12">
        <v>0</v>
      </c>
      <c r="N11" s="12">
        <v>1</v>
      </c>
      <c r="O11" s="12">
        <v>0</v>
      </c>
      <c r="P11" s="12">
        <v>3.728</v>
      </c>
      <c r="Q11" s="12">
        <v>0</v>
      </c>
      <c r="R11" s="12">
        <v>0</v>
      </c>
    </row>
    <row r="12" ht="20.25" spans="1:18">
      <c r="A12" s="6" t="s">
        <v>227</v>
      </c>
      <c r="B12" s="6" t="s">
        <v>228</v>
      </c>
      <c r="C12" s="6">
        <v>967.581</v>
      </c>
      <c r="D12" s="6">
        <v>1188.864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4</v>
      </c>
      <c r="L12" s="12">
        <v>0</v>
      </c>
      <c r="M12" s="12">
        <v>0</v>
      </c>
      <c r="N12" s="12">
        <v>0</v>
      </c>
      <c r="O12" s="12">
        <v>0</v>
      </c>
      <c r="P12" s="12">
        <v>3.163</v>
      </c>
      <c r="Q12" s="12">
        <v>0</v>
      </c>
      <c r="R12" s="12">
        <v>1</v>
      </c>
    </row>
    <row r="13" ht="20.25" spans="1:18">
      <c r="A13" s="6" t="s">
        <v>229</v>
      </c>
      <c r="B13" s="6" t="s">
        <v>230</v>
      </c>
      <c r="C13" s="6">
        <v>102.647</v>
      </c>
      <c r="D13" s="6">
        <v>103.414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0.016</v>
      </c>
      <c r="Q13" s="12">
        <v>0</v>
      </c>
      <c r="R13" s="12">
        <v>0</v>
      </c>
    </row>
    <row r="14" ht="20.25" spans="1:18">
      <c r="A14" s="6" t="s">
        <v>231</v>
      </c>
      <c r="B14" s="6" t="s">
        <v>232</v>
      </c>
      <c r="C14" s="6">
        <v>10789.468</v>
      </c>
      <c r="D14" s="6">
        <v>13174.709</v>
      </c>
      <c r="E14" s="6">
        <v>0</v>
      </c>
      <c r="F14" s="6">
        <v>0</v>
      </c>
      <c r="G14" s="6">
        <v>1</v>
      </c>
      <c r="H14" s="8">
        <v>0</v>
      </c>
      <c r="I14" s="8">
        <v>0</v>
      </c>
      <c r="J14" s="8">
        <v>0</v>
      </c>
      <c r="K14" s="12">
        <v>0</v>
      </c>
      <c r="L14" s="12">
        <v>0</v>
      </c>
      <c r="M14" s="12">
        <v>1</v>
      </c>
      <c r="N14" s="12">
        <v>-1</v>
      </c>
      <c r="O14" s="12">
        <v>0</v>
      </c>
      <c r="P14" s="12">
        <v>8.006</v>
      </c>
      <c r="Q14" s="12">
        <v>0</v>
      </c>
      <c r="R14" s="12">
        <v>0</v>
      </c>
    </row>
    <row r="15" ht="20.25" spans="1:18">
      <c r="A15" s="7" t="s">
        <v>233</v>
      </c>
      <c r="B15" s="7" t="s">
        <v>234</v>
      </c>
      <c r="C15" s="7">
        <v>1659.745</v>
      </c>
      <c r="D15" s="7">
        <v>1914.256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8.047</v>
      </c>
      <c r="K15" s="12">
        <v>2</v>
      </c>
      <c r="L15" s="12">
        <v>0</v>
      </c>
      <c r="M15" s="12">
        <v>0</v>
      </c>
      <c r="N15" s="12">
        <v>0</v>
      </c>
      <c r="O15" s="12">
        <v>0</v>
      </c>
      <c r="P15" s="12">
        <v>-1.033</v>
      </c>
      <c r="Q15" s="12">
        <v>0</v>
      </c>
      <c r="R15" s="12">
        <v>0</v>
      </c>
    </row>
    <row r="16" ht="20.25" spans="1:18">
      <c r="A16" s="7" t="s">
        <v>235</v>
      </c>
      <c r="B16" s="7" t="s">
        <v>236</v>
      </c>
      <c r="C16" s="7">
        <v>7380.46</v>
      </c>
      <c r="D16" s="7">
        <v>8343.472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5.584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-3.064</v>
      </c>
      <c r="Q16" s="12">
        <v>-1</v>
      </c>
      <c r="R16" s="12">
        <v>0</v>
      </c>
    </row>
    <row r="17" ht="20.25" spans="1:18">
      <c r="A17" s="7" t="s">
        <v>237</v>
      </c>
      <c r="B17" s="7" t="s">
        <v>238</v>
      </c>
      <c r="C17" s="7">
        <v>19684.01</v>
      </c>
      <c r="D17" s="7">
        <v>21590.434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4.214</v>
      </c>
      <c r="K17" s="12">
        <v>1</v>
      </c>
      <c r="L17" s="12">
        <v>2</v>
      </c>
      <c r="M17" s="12">
        <v>0</v>
      </c>
      <c r="N17" s="12">
        <v>0</v>
      </c>
      <c r="O17" s="12">
        <v>0</v>
      </c>
      <c r="P17" s="12">
        <v>-4.209</v>
      </c>
      <c r="Q17" s="12">
        <v>0</v>
      </c>
      <c r="R17" s="12">
        <v>0</v>
      </c>
    </row>
    <row r="18" ht="20.25" spans="1:18">
      <c r="A18" s="7" t="s">
        <v>239</v>
      </c>
      <c r="B18" s="7" t="s">
        <v>240</v>
      </c>
      <c r="C18" s="7">
        <v>12612.456</v>
      </c>
      <c r="D18" s="7">
        <v>15581.854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11.023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52.366</v>
      </c>
      <c r="Q18" s="12">
        <v>0</v>
      </c>
      <c r="R18" s="12">
        <v>1</v>
      </c>
    </row>
    <row r="19" ht="20.25" spans="1:18">
      <c r="A19" s="7" t="s">
        <v>241</v>
      </c>
      <c r="B19" s="7" t="s">
        <v>242</v>
      </c>
      <c r="C19" s="7">
        <v>3268.591</v>
      </c>
      <c r="D19" s="7">
        <v>3813.306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11.107</v>
      </c>
      <c r="K19" s="12">
        <v>1</v>
      </c>
      <c r="L19" s="12">
        <v>0</v>
      </c>
      <c r="M19" s="12">
        <v>0</v>
      </c>
      <c r="N19" s="12">
        <v>-1</v>
      </c>
      <c r="O19" s="12">
        <v>0</v>
      </c>
      <c r="P19" s="12">
        <v>1.247</v>
      </c>
      <c r="Q19" s="12">
        <v>0</v>
      </c>
      <c r="R19" s="12">
        <v>0</v>
      </c>
    </row>
    <row r="20" ht="20.25" spans="1:18">
      <c r="A20" s="7" t="s">
        <v>243</v>
      </c>
      <c r="B20" s="7" t="s">
        <v>244</v>
      </c>
      <c r="C20" s="7">
        <v>73154.914</v>
      </c>
      <c r="D20" s="7">
        <v>78707.727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4.585</v>
      </c>
      <c r="K20" s="12">
        <v>3</v>
      </c>
      <c r="L20" s="12">
        <v>2</v>
      </c>
      <c r="M20" s="12">
        <v>1</v>
      </c>
      <c r="N20" s="12">
        <v>-1</v>
      </c>
      <c r="O20" s="12">
        <v>0</v>
      </c>
      <c r="P20" s="12">
        <v>-15.699</v>
      </c>
      <c r="Q20" s="12">
        <v>0</v>
      </c>
      <c r="R20" s="12">
        <v>0</v>
      </c>
    </row>
    <row r="21" ht="20.25" spans="1:18">
      <c r="A21" s="7" t="s">
        <v>245</v>
      </c>
      <c r="B21" s="7" t="s">
        <v>246</v>
      </c>
      <c r="C21" s="7">
        <v>2662.408</v>
      </c>
      <c r="D21" s="7">
        <v>3307.956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18.631</v>
      </c>
      <c r="K21" s="12">
        <v>2</v>
      </c>
      <c r="L21" s="12">
        <v>2</v>
      </c>
      <c r="M21" s="12">
        <v>1</v>
      </c>
      <c r="N21" s="12">
        <v>-1</v>
      </c>
      <c r="O21" s="12">
        <v>0</v>
      </c>
      <c r="P21" s="12">
        <v>3.205</v>
      </c>
      <c r="Q21" s="12">
        <v>0</v>
      </c>
      <c r="R21" s="12">
        <v>0</v>
      </c>
    </row>
    <row r="22" ht="20.25" spans="1:18">
      <c r="A22" s="7" t="s">
        <v>247</v>
      </c>
      <c r="B22" s="7" t="s">
        <v>248</v>
      </c>
      <c r="C22" s="7">
        <v>3297.72</v>
      </c>
      <c r="D22" s="7">
        <v>3703.103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3.547</v>
      </c>
      <c r="K22" s="12">
        <v>2</v>
      </c>
      <c r="L22" s="12">
        <v>0</v>
      </c>
      <c r="M22" s="12">
        <v>0</v>
      </c>
      <c r="N22" s="12">
        <v>0</v>
      </c>
      <c r="O22" s="12">
        <v>0</v>
      </c>
      <c r="P22" s="12">
        <v>0.39</v>
      </c>
      <c r="Q22" s="12">
        <v>0</v>
      </c>
      <c r="R22" s="12">
        <v>0</v>
      </c>
    </row>
    <row r="23" ht="20.25" spans="1:18">
      <c r="A23" s="7" t="s">
        <v>249</v>
      </c>
      <c r="B23" s="7" t="s">
        <v>250</v>
      </c>
      <c r="C23" s="7">
        <v>121806.844</v>
      </c>
      <c r="D23" s="7">
        <v>134096.203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2.477</v>
      </c>
      <c r="K23" s="12">
        <v>3</v>
      </c>
      <c r="L23" s="12">
        <v>2</v>
      </c>
      <c r="M23" s="12">
        <v>0</v>
      </c>
      <c r="N23" s="12">
        <v>0</v>
      </c>
      <c r="O23" s="12">
        <v>0</v>
      </c>
      <c r="P23" s="12">
        <v>-79.643</v>
      </c>
      <c r="Q23" s="12">
        <v>0</v>
      </c>
      <c r="R23" s="12">
        <v>0</v>
      </c>
    </row>
    <row r="24" ht="20.25" spans="1:18">
      <c r="A24" s="7" t="s">
        <v>251</v>
      </c>
      <c r="B24" s="7" t="s">
        <v>252</v>
      </c>
      <c r="C24" s="7">
        <v>16458.529</v>
      </c>
      <c r="D24" s="7">
        <v>18020.402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4.366</v>
      </c>
      <c r="K24" s="12">
        <v>1</v>
      </c>
      <c r="L24" s="12">
        <v>2</v>
      </c>
      <c r="M24" s="12">
        <v>0</v>
      </c>
      <c r="N24" s="12">
        <v>0</v>
      </c>
      <c r="O24" s="12">
        <v>0</v>
      </c>
      <c r="P24" s="12">
        <v>6.766</v>
      </c>
      <c r="Q24" s="12">
        <v>0</v>
      </c>
      <c r="R24" s="12">
        <v>1</v>
      </c>
    </row>
    <row r="25" ht="20.25" spans="1:18">
      <c r="A25" s="7" t="s">
        <v>253</v>
      </c>
      <c r="B25" s="7" t="s">
        <v>254</v>
      </c>
      <c r="C25" s="7">
        <v>3198.727</v>
      </c>
      <c r="D25" s="7">
        <v>3584.364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3.566</v>
      </c>
      <c r="K25" s="12">
        <v>2</v>
      </c>
      <c r="L25" s="12">
        <v>1</v>
      </c>
      <c r="M25" s="12">
        <v>0</v>
      </c>
      <c r="N25" s="12">
        <v>0</v>
      </c>
      <c r="O25" s="12">
        <v>0</v>
      </c>
      <c r="P25" s="12">
        <v>-0.131</v>
      </c>
      <c r="Q25" s="12">
        <v>0</v>
      </c>
      <c r="R25" s="12">
        <v>0</v>
      </c>
    </row>
    <row r="26" ht="20.25" spans="1:18">
      <c r="A26" s="7" t="s">
        <v>255</v>
      </c>
      <c r="B26" s="7" t="s">
        <v>256</v>
      </c>
      <c r="C26" s="7">
        <v>16711.967</v>
      </c>
      <c r="D26" s="7">
        <v>19396.908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5.582</v>
      </c>
      <c r="K26" s="12">
        <v>1</v>
      </c>
      <c r="L26" s="12">
        <v>1</v>
      </c>
      <c r="M26" s="12">
        <v>0</v>
      </c>
      <c r="N26" s="12">
        <v>0</v>
      </c>
      <c r="O26" s="12">
        <v>0</v>
      </c>
      <c r="P26" s="12">
        <v>-22.679</v>
      </c>
      <c r="Q26" s="12">
        <v>0</v>
      </c>
      <c r="R26" s="12">
        <v>0</v>
      </c>
    </row>
    <row r="27" ht="20.25" spans="1:18">
      <c r="A27" s="7" t="s">
        <v>257</v>
      </c>
      <c r="B27" s="7" t="s">
        <v>258</v>
      </c>
      <c r="C27" s="7">
        <v>233572.109</v>
      </c>
      <c r="D27" s="7">
        <v>268086.844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8.324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-12.028</v>
      </c>
      <c r="Q27" s="12">
        <v>0</v>
      </c>
      <c r="R27" s="12">
        <v>0</v>
      </c>
    </row>
    <row r="28" ht="20.25" spans="1:18">
      <c r="A28" s="7" t="s">
        <v>259</v>
      </c>
      <c r="B28" s="7" t="s">
        <v>260</v>
      </c>
      <c r="C28" s="7">
        <v>5751.847</v>
      </c>
      <c r="D28" s="7">
        <v>6178.541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3.037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2.297</v>
      </c>
      <c r="Q28" s="12">
        <v>0</v>
      </c>
      <c r="R28" s="12">
        <v>0</v>
      </c>
    </row>
    <row r="29" ht="20.25" spans="1:18">
      <c r="A29" s="7" t="s">
        <v>261</v>
      </c>
      <c r="B29" s="7" t="s">
        <v>262</v>
      </c>
      <c r="C29" s="7">
        <v>12681.86</v>
      </c>
      <c r="D29" s="7">
        <v>13957.289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3.743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-3.887</v>
      </c>
      <c r="Q29" s="12">
        <v>0</v>
      </c>
      <c r="R29" s="12">
        <v>0</v>
      </c>
    </row>
    <row r="30" ht="20.25" spans="1:18">
      <c r="A30" s="7" t="s">
        <v>263</v>
      </c>
      <c r="B30" s="7" t="s">
        <v>264</v>
      </c>
      <c r="C30" s="7">
        <v>3285.618</v>
      </c>
      <c r="D30" s="7">
        <v>3871.418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7.081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1.675</v>
      </c>
      <c r="Q30" s="12">
        <v>0</v>
      </c>
      <c r="R30" s="12">
        <v>0</v>
      </c>
    </row>
    <row r="31" ht="20.25" spans="1:18">
      <c r="A31" s="7" t="s">
        <v>265</v>
      </c>
      <c r="B31" s="7" t="s">
        <v>266</v>
      </c>
      <c r="C31" s="7">
        <v>23361.816</v>
      </c>
      <c r="D31" s="7">
        <v>26097.756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0.609</v>
      </c>
      <c r="K31" s="12">
        <v>1</v>
      </c>
      <c r="L31" s="12">
        <v>2</v>
      </c>
      <c r="M31" s="12">
        <v>0</v>
      </c>
      <c r="N31" s="12">
        <v>-1</v>
      </c>
      <c r="O31" s="12">
        <v>0</v>
      </c>
      <c r="P31" s="12">
        <v>-8.391</v>
      </c>
      <c r="Q31" s="12">
        <v>0</v>
      </c>
      <c r="R31" s="12">
        <v>0</v>
      </c>
    </row>
    <row r="32" ht="20.25" spans="1:18">
      <c r="A32" s="8" t="s">
        <v>267</v>
      </c>
      <c r="B32" s="8" t="s">
        <v>268</v>
      </c>
      <c r="C32" s="8">
        <v>3156.814</v>
      </c>
      <c r="D32" s="8">
        <v>3719.287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12.335</v>
      </c>
      <c r="K32" s="12">
        <v>3</v>
      </c>
      <c r="L32" s="12">
        <v>2</v>
      </c>
      <c r="M32" s="12">
        <v>-1</v>
      </c>
      <c r="N32" s="12">
        <v>1</v>
      </c>
      <c r="O32" s="12">
        <v>0</v>
      </c>
      <c r="P32" s="12">
        <v>3.461</v>
      </c>
      <c r="Q32" s="12">
        <v>0</v>
      </c>
      <c r="R32" s="12">
        <v>0</v>
      </c>
    </row>
    <row r="33" ht="20.25" spans="1:18">
      <c r="A33" s="7" t="s">
        <v>269</v>
      </c>
      <c r="B33" s="7" t="s">
        <v>270</v>
      </c>
      <c r="C33" s="7">
        <v>2135.286</v>
      </c>
      <c r="D33" s="7">
        <v>2348.258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7.04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1.906</v>
      </c>
      <c r="Q33" s="12">
        <v>0</v>
      </c>
      <c r="R33" s="12">
        <v>0</v>
      </c>
    </row>
    <row r="34" ht="20.25" spans="1:18">
      <c r="A34" s="7" t="s">
        <v>271</v>
      </c>
      <c r="B34" s="7" t="s">
        <v>272</v>
      </c>
      <c r="C34" s="7">
        <v>2469.992</v>
      </c>
      <c r="D34" s="7">
        <v>2682.095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7.352</v>
      </c>
      <c r="K34" s="12">
        <v>3</v>
      </c>
      <c r="L34" s="12">
        <v>2</v>
      </c>
      <c r="M34" s="12">
        <v>0</v>
      </c>
      <c r="N34" s="12">
        <v>1</v>
      </c>
      <c r="O34" s="12">
        <v>0</v>
      </c>
      <c r="P34" s="12">
        <v>-0.152</v>
      </c>
      <c r="Q34" s="12">
        <v>0</v>
      </c>
      <c r="R34" s="12">
        <v>0</v>
      </c>
    </row>
    <row r="35" ht="20.25" spans="1:18">
      <c r="A35" s="7" t="s">
        <v>273</v>
      </c>
      <c r="B35" s="7" t="s">
        <v>274</v>
      </c>
      <c r="C35" s="7">
        <v>8181.357</v>
      </c>
      <c r="D35" s="7">
        <v>8908.653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2.487</v>
      </c>
      <c r="K35" s="12">
        <v>0</v>
      </c>
      <c r="L35" s="12">
        <v>2</v>
      </c>
      <c r="M35" s="12">
        <v>1</v>
      </c>
      <c r="N35" s="12">
        <v>-1</v>
      </c>
      <c r="O35" s="12">
        <v>0</v>
      </c>
      <c r="P35" s="12">
        <v>3.809</v>
      </c>
      <c r="Q35" s="12">
        <v>0</v>
      </c>
      <c r="R35" s="12">
        <v>0</v>
      </c>
    </row>
    <row r="36" ht="20.25" spans="1:18">
      <c r="A36" s="7" t="s">
        <v>275</v>
      </c>
      <c r="B36" s="7" t="s">
        <v>276</v>
      </c>
      <c r="C36" s="7">
        <v>4604.314</v>
      </c>
      <c r="D36" s="7">
        <v>4909.861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0.232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1.76</v>
      </c>
      <c r="Q36" s="12">
        <v>0</v>
      </c>
      <c r="R36" s="12">
        <v>0</v>
      </c>
    </row>
    <row r="37" ht="20.25" spans="1:18">
      <c r="A37" s="7" t="s">
        <v>277</v>
      </c>
      <c r="B37" s="7" t="s">
        <v>278</v>
      </c>
      <c r="C37" s="7">
        <v>1262.236</v>
      </c>
      <c r="D37" s="7">
        <v>1345.129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4.34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 s="12">
        <v>-0.784</v>
      </c>
      <c r="Q37" s="12">
        <v>0</v>
      </c>
      <c r="R37" s="12">
        <v>0</v>
      </c>
    </row>
    <row r="38" ht="20.25" spans="1:18">
      <c r="A38" s="7" t="s">
        <v>279</v>
      </c>
      <c r="B38" s="7" t="s">
        <v>280</v>
      </c>
      <c r="C38" s="7">
        <v>720.449</v>
      </c>
      <c r="D38" s="7">
        <v>831.086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8.804</v>
      </c>
      <c r="K38" s="12">
        <v>0</v>
      </c>
      <c r="L38" s="12">
        <v>2</v>
      </c>
      <c r="M38" s="12">
        <v>0</v>
      </c>
      <c r="N38" s="12">
        <v>0</v>
      </c>
      <c r="O38" s="12">
        <v>0</v>
      </c>
      <c r="P38" s="12">
        <v>-1.406</v>
      </c>
      <c r="Q38" s="12">
        <v>0</v>
      </c>
      <c r="R38" s="12">
        <v>0</v>
      </c>
    </row>
    <row r="39" ht="20.25" spans="1:18">
      <c r="A39" s="7" t="s">
        <v>281</v>
      </c>
      <c r="B39" s="7" t="s">
        <v>282</v>
      </c>
      <c r="C39" s="7">
        <v>3180.307</v>
      </c>
      <c r="D39" s="7">
        <v>3482.88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1.233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1.717</v>
      </c>
      <c r="Q39" s="12">
        <v>0</v>
      </c>
      <c r="R39" s="12">
        <v>0</v>
      </c>
    </row>
    <row r="40" ht="20.25" spans="1:18">
      <c r="A40" s="7" t="s">
        <v>283</v>
      </c>
      <c r="B40" s="7" t="s">
        <v>284</v>
      </c>
      <c r="C40" s="7">
        <v>7749.998</v>
      </c>
      <c r="D40" s="7">
        <v>8335.265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1.737</v>
      </c>
      <c r="K40" s="12">
        <v>1</v>
      </c>
      <c r="L40" s="12">
        <v>2</v>
      </c>
      <c r="M40" s="12">
        <v>0</v>
      </c>
      <c r="N40" s="12">
        <v>1</v>
      </c>
      <c r="O40" s="12">
        <v>0</v>
      </c>
      <c r="P40" s="12">
        <v>-1.614</v>
      </c>
      <c r="Q40" s="12">
        <v>0</v>
      </c>
      <c r="R40" s="12">
        <v>0</v>
      </c>
    </row>
    <row r="41" ht="20.25" spans="1:18">
      <c r="A41" s="7" t="s">
        <v>285</v>
      </c>
      <c r="B41" s="7" t="s">
        <v>286</v>
      </c>
      <c r="C41" s="7">
        <v>756.891</v>
      </c>
      <c r="D41" s="7">
        <v>866.018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12.498</v>
      </c>
      <c r="K41" s="12">
        <v>1</v>
      </c>
      <c r="L41" s="12">
        <v>1</v>
      </c>
      <c r="M41" s="12">
        <v>0</v>
      </c>
      <c r="N41" s="12">
        <v>0</v>
      </c>
      <c r="O41" s="12">
        <v>0</v>
      </c>
      <c r="P41" s="12">
        <v>0.248</v>
      </c>
      <c r="Q41" s="12">
        <v>0</v>
      </c>
      <c r="R41" s="12">
        <v>0</v>
      </c>
    </row>
    <row r="42" ht="20.25" spans="1:18">
      <c r="A42" s="7" t="s">
        <v>287</v>
      </c>
      <c r="B42" s="7" t="s">
        <v>288</v>
      </c>
      <c r="C42" s="7">
        <v>12671.003</v>
      </c>
      <c r="D42" s="7">
        <v>14447.473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2.041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-0.282</v>
      </c>
      <c r="Q42" s="12">
        <v>0</v>
      </c>
      <c r="R42" s="12">
        <v>0</v>
      </c>
    </row>
    <row r="43" ht="20.25" spans="1:18">
      <c r="A43" s="7" t="s">
        <v>289</v>
      </c>
      <c r="B43" s="7" t="s">
        <v>290</v>
      </c>
      <c r="C43" s="7">
        <v>2561.236</v>
      </c>
      <c r="D43" s="7">
        <v>2986.395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13.53</v>
      </c>
      <c r="K43" s="12">
        <v>3</v>
      </c>
      <c r="L43" s="12">
        <v>2</v>
      </c>
      <c r="M43" s="12">
        <v>0</v>
      </c>
      <c r="N43" s="12">
        <v>0</v>
      </c>
      <c r="O43" s="12">
        <v>0</v>
      </c>
      <c r="P43" s="12">
        <v>1.78</v>
      </c>
      <c r="Q43" s="12">
        <v>0</v>
      </c>
      <c r="R43" s="12">
        <v>0</v>
      </c>
    </row>
    <row r="44" ht="20.25" spans="1:18">
      <c r="A44" s="7" t="s">
        <v>291</v>
      </c>
      <c r="B44" s="7" t="s">
        <v>292</v>
      </c>
      <c r="C44" s="7">
        <v>8070.369</v>
      </c>
      <c r="D44" s="7">
        <v>9754.997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11.198</v>
      </c>
      <c r="K44" s="12">
        <v>4</v>
      </c>
      <c r="L44" s="12">
        <v>2</v>
      </c>
      <c r="M44" s="12">
        <v>0</v>
      </c>
      <c r="N44" s="12">
        <v>0</v>
      </c>
      <c r="O44" s="12">
        <v>0</v>
      </c>
      <c r="P44" s="12">
        <v>-15.977</v>
      </c>
      <c r="Q44" s="12">
        <v>0</v>
      </c>
      <c r="R44" s="12">
        <v>0</v>
      </c>
    </row>
    <row r="45" ht="20.25" spans="1:18">
      <c r="A45" s="7" t="s">
        <v>293</v>
      </c>
      <c r="B45" s="7" t="s">
        <v>294</v>
      </c>
      <c r="C45" s="7">
        <v>4304.538</v>
      </c>
      <c r="D45" s="7">
        <v>4885.372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4.471</v>
      </c>
      <c r="K45" s="12">
        <v>0</v>
      </c>
      <c r="L45" s="12">
        <v>2</v>
      </c>
      <c r="M45" s="12">
        <v>0</v>
      </c>
      <c r="N45" s="12">
        <v>0</v>
      </c>
      <c r="O45" s="12">
        <v>0</v>
      </c>
      <c r="P45" s="12">
        <v>8.529</v>
      </c>
      <c r="Q45" s="12">
        <v>0</v>
      </c>
      <c r="R45" s="12">
        <v>0</v>
      </c>
    </row>
    <row r="46" ht="20.25" spans="1:18">
      <c r="A46" s="7" t="s">
        <v>295</v>
      </c>
      <c r="B46" s="7" t="s">
        <v>296</v>
      </c>
      <c r="C46" s="7">
        <v>7304.41</v>
      </c>
      <c r="D46" s="7">
        <v>7635.069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0.715</v>
      </c>
      <c r="K46" s="12">
        <v>0</v>
      </c>
      <c r="L46" s="12">
        <v>2</v>
      </c>
      <c r="M46" s="12">
        <v>0</v>
      </c>
      <c r="N46" s="12">
        <v>0</v>
      </c>
      <c r="O46" s="12">
        <v>1</v>
      </c>
      <c r="P46" s="12">
        <v>2.545</v>
      </c>
      <c r="Q46" s="12">
        <v>0</v>
      </c>
      <c r="R46" s="12">
        <v>0</v>
      </c>
    </row>
    <row r="47" ht="20.25" spans="1:18">
      <c r="A47" s="7" t="s">
        <v>297</v>
      </c>
      <c r="B47" s="7" t="s">
        <v>298</v>
      </c>
      <c r="C47" s="7">
        <v>3354.154</v>
      </c>
      <c r="D47" s="7">
        <v>3556.268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4.712</v>
      </c>
      <c r="K47" s="12">
        <v>3</v>
      </c>
      <c r="L47" s="12">
        <v>0</v>
      </c>
      <c r="M47" s="12">
        <v>0</v>
      </c>
      <c r="N47" s="12">
        <v>0</v>
      </c>
      <c r="O47" s="12">
        <v>0</v>
      </c>
      <c r="P47" s="12">
        <v>-0.055</v>
      </c>
      <c r="Q47" s="12">
        <v>0</v>
      </c>
      <c r="R47" s="12">
        <v>0</v>
      </c>
    </row>
    <row r="48" ht="20.25" spans="1:18">
      <c r="A48" s="7" t="s">
        <v>299</v>
      </c>
      <c r="B48" s="7" t="s">
        <v>300</v>
      </c>
      <c r="C48" s="7">
        <v>5112.522</v>
      </c>
      <c r="D48" s="7">
        <v>5920.544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1.284</v>
      </c>
      <c r="K48" s="12">
        <v>0</v>
      </c>
      <c r="L48" s="12">
        <v>1</v>
      </c>
      <c r="M48" s="12">
        <v>0</v>
      </c>
      <c r="N48" s="12">
        <v>-1</v>
      </c>
      <c r="O48" s="12">
        <v>0</v>
      </c>
      <c r="P48" s="12">
        <v>0.686</v>
      </c>
      <c r="Q48" s="12">
        <v>0</v>
      </c>
      <c r="R48" s="12">
        <v>0</v>
      </c>
    </row>
    <row r="49" ht="20.25" spans="1:18">
      <c r="A49" s="7" t="s">
        <v>301</v>
      </c>
      <c r="B49" s="7" t="s">
        <v>302</v>
      </c>
      <c r="C49" s="7">
        <v>7444.086</v>
      </c>
      <c r="D49" s="7">
        <v>8628.998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6.575</v>
      </c>
      <c r="K49" s="12">
        <v>2</v>
      </c>
      <c r="L49" s="12">
        <v>2</v>
      </c>
      <c r="M49" s="12">
        <v>0</v>
      </c>
      <c r="N49" s="12">
        <v>1</v>
      </c>
      <c r="O49" s="12">
        <v>0</v>
      </c>
      <c r="P49" s="12">
        <v>1.193</v>
      </c>
      <c r="Q49" s="12">
        <v>0</v>
      </c>
      <c r="R49" s="12">
        <v>0</v>
      </c>
    </row>
    <row r="50" ht="20.25" spans="1:18">
      <c r="A50" s="7" t="s">
        <v>303</v>
      </c>
      <c r="B50" s="7" t="s">
        <v>304</v>
      </c>
      <c r="C50" s="7">
        <v>6698.024</v>
      </c>
      <c r="D50" s="7">
        <v>8342.899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6.006</v>
      </c>
      <c r="K50" s="12">
        <v>1</v>
      </c>
      <c r="L50" s="12">
        <v>0</v>
      </c>
      <c r="M50" s="12">
        <v>0</v>
      </c>
      <c r="N50" s="12">
        <v>0</v>
      </c>
      <c r="O50" s="12">
        <v>0</v>
      </c>
      <c r="P50" s="12">
        <v>-22.998</v>
      </c>
      <c r="Q50" s="12">
        <v>0</v>
      </c>
      <c r="R50" s="12">
        <v>-1</v>
      </c>
    </row>
    <row r="51" ht="20.25" spans="1:18">
      <c r="A51" s="7" t="s">
        <v>305</v>
      </c>
      <c r="B51" s="7" t="s">
        <v>306</v>
      </c>
      <c r="C51" s="7">
        <v>13352.582</v>
      </c>
      <c r="D51" s="7">
        <v>14330.394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1.819</v>
      </c>
      <c r="K51" s="12">
        <v>2</v>
      </c>
      <c r="L51" s="12">
        <v>2</v>
      </c>
      <c r="M51" s="12">
        <v>0</v>
      </c>
      <c r="N51" s="12">
        <v>-1</v>
      </c>
      <c r="O51" s="12">
        <v>0</v>
      </c>
      <c r="P51" s="12">
        <v>-23.287</v>
      </c>
      <c r="Q51" s="12">
        <v>0</v>
      </c>
      <c r="R51" s="12">
        <v>-1</v>
      </c>
    </row>
    <row r="52" ht="20.25" spans="1:18">
      <c r="A52" s="7" t="s">
        <v>307</v>
      </c>
      <c r="B52" s="7" t="s">
        <v>308</v>
      </c>
      <c r="C52" s="7">
        <v>9027.109</v>
      </c>
      <c r="D52" s="7">
        <v>10453.322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3.195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12">
        <v>-7.446</v>
      </c>
      <c r="Q52" s="12">
        <v>0</v>
      </c>
      <c r="R52" s="12">
        <v>0</v>
      </c>
    </row>
    <row r="53" ht="20.25" spans="1:18">
      <c r="A53" s="7" t="s">
        <v>309</v>
      </c>
      <c r="B53" s="7" t="s">
        <v>310</v>
      </c>
      <c r="C53" s="7">
        <v>18975.006</v>
      </c>
      <c r="D53" s="7">
        <v>20278.793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3.656</v>
      </c>
      <c r="K53" s="12">
        <v>2</v>
      </c>
      <c r="L53" s="12">
        <v>2</v>
      </c>
      <c r="M53" s="12">
        <v>0</v>
      </c>
      <c r="N53" s="12">
        <v>-1</v>
      </c>
      <c r="O53" s="12">
        <v>0</v>
      </c>
      <c r="P53" s="12">
        <v>-13.006</v>
      </c>
      <c r="Q53" s="12">
        <v>0</v>
      </c>
      <c r="R53" s="12">
        <v>0</v>
      </c>
    </row>
    <row r="54" ht="20.25" spans="1:18">
      <c r="A54" s="7" t="s">
        <v>311</v>
      </c>
      <c r="B54" s="7" t="s">
        <v>312</v>
      </c>
      <c r="C54" s="7">
        <v>2395.6</v>
      </c>
      <c r="D54" s="7">
        <v>3103.491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13.14</v>
      </c>
      <c r="K54" s="12">
        <v>2</v>
      </c>
      <c r="L54" s="12">
        <v>0</v>
      </c>
      <c r="M54" s="12">
        <v>1</v>
      </c>
      <c r="N54" s="12">
        <v>-1</v>
      </c>
      <c r="O54" s="12">
        <v>0</v>
      </c>
      <c r="P54" s="12">
        <v>1.476</v>
      </c>
      <c r="Q54" s="12">
        <v>0</v>
      </c>
      <c r="R54" s="12">
        <v>0</v>
      </c>
    </row>
    <row r="55" ht="20.25" spans="1:18">
      <c r="A55" s="7" t="s">
        <v>313</v>
      </c>
      <c r="B55" s="7" t="s">
        <v>314</v>
      </c>
      <c r="C55" s="7">
        <v>2444.466</v>
      </c>
      <c r="D55" s="7">
        <v>2703.987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5.801</v>
      </c>
      <c r="K55" s="12">
        <v>1</v>
      </c>
      <c r="L55" s="12">
        <v>0</v>
      </c>
      <c r="M55" s="12">
        <v>-1</v>
      </c>
      <c r="N55" s="12">
        <v>1</v>
      </c>
      <c r="O55" s="12">
        <v>0</v>
      </c>
      <c r="P55" s="12">
        <v>3.45</v>
      </c>
      <c r="Q55" s="12">
        <v>0</v>
      </c>
      <c r="R55" s="12">
        <v>0</v>
      </c>
    </row>
    <row r="56" ht="20.25" spans="1:18">
      <c r="A56" s="7" t="s">
        <v>315</v>
      </c>
      <c r="B56" s="7" t="s">
        <v>316</v>
      </c>
      <c r="C56" s="7">
        <v>8461.2</v>
      </c>
      <c r="D56" s="7">
        <v>9863.131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3.992</v>
      </c>
      <c r="K56" s="12">
        <v>2</v>
      </c>
      <c r="L56" s="12">
        <v>2</v>
      </c>
      <c r="M56" s="12">
        <v>0</v>
      </c>
      <c r="N56" s="12">
        <v>0</v>
      </c>
      <c r="O56" s="12">
        <v>0</v>
      </c>
      <c r="P56" s="12">
        <v>-5.551</v>
      </c>
      <c r="Q56" s="12">
        <v>0</v>
      </c>
      <c r="R56" s="12">
        <v>0</v>
      </c>
    </row>
    <row r="57" ht="20.25" spans="1:18">
      <c r="A57" s="7" t="s">
        <v>317</v>
      </c>
      <c r="B57" s="7" t="s">
        <v>318</v>
      </c>
      <c r="C57" s="7">
        <v>6776.61</v>
      </c>
      <c r="D57" s="7">
        <v>7269.733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0.432</v>
      </c>
      <c r="K57" s="12">
        <v>0</v>
      </c>
      <c r="L57" s="12">
        <v>2</v>
      </c>
      <c r="M57" s="12">
        <v>1</v>
      </c>
      <c r="N57" s="12">
        <v>-1</v>
      </c>
      <c r="O57" s="12">
        <v>0</v>
      </c>
      <c r="P57" s="12">
        <v>-1.37</v>
      </c>
      <c r="Q57" s="12">
        <v>0</v>
      </c>
      <c r="R57" s="12">
        <v>0</v>
      </c>
    </row>
    <row r="58" ht="20.25" spans="1:18">
      <c r="A58" s="7" t="s">
        <v>319</v>
      </c>
      <c r="B58" s="7" t="s">
        <v>320</v>
      </c>
      <c r="C58" s="7">
        <v>7657.26</v>
      </c>
      <c r="D58" s="7">
        <v>8276.604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6.71</v>
      </c>
      <c r="K58" s="12">
        <v>3</v>
      </c>
      <c r="L58" s="12">
        <v>0</v>
      </c>
      <c r="M58" s="12">
        <v>0</v>
      </c>
      <c r="N58" s="12">
        <v>0</v>
      </c>
      <c r="O58" s="12">
        <v>0</v>
      </c>
      <c r="P58" s="12">
        <v>-8.008</v>
      </c>
      <c r="Q58" s="12">
        <v>0</v>
      </c>
      <c r="R58" s="12">
        <v>0</v>
      </c>
    </row>
    <row r="59" ht="20.25" spans="1:18">
      <c r="A59" s="7" t="s">
        <v>321</v>
      </c>
      <c r="B59" s="7" t="s">
        <v>322</v>
      </c>
      <c r="C59" s="7">
        <v>2242.509</v>
      </c>
      <c r="D59" s="7">
        <v>2821.127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19.91</v>
      </c>
      <c r="K59" s="12">
        <v>4</v>
      </c>
      <c r="L59" s="12">
        <v>0</v>
      </c>
      <c r="M59" s="12">
        <v>0</v>
      </c>
      <c r="N59" s="12">
        <v>0</v>
      </c>
      <c r="O59" s="12">
        <v>0</v>
      </c>
      <c r="P59" s="12">
        <v>-32.71</v>
      </c>
      <c r="Q59" s="12">
        <v>0</v>
      </c>
      <c r="R59" s="12">
        <v>0</v>
      </c>
    </row>
    <row r="60" ht="20.25" spans="1:18">
      <c r="A60" s="7" t="s">
        <v>323</v>
      </c>
      <c r="B60" s="7" t="s">
        <v>324</v>
      </c>
      <c r="C60" s="7">
        <v>6084.032</v>
      </c>
      <c r="D60" s="7">
        <v>6621.903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2.499</v>
      </c>
      <c r="K60" s="12">
        <v>0</v>
      </c>
      <c r="L60" s="12">
        <v>0</v>
      </c>
      <c r="M60" s="12">
        <v>1</v>
      </c>
      <c r="N60" s="12">
        <v>-1</v>
      </c>
      <c r="O60" s="12">
        <v>0</v>
      </c>
      <c r="P60" s="12">
        <v>-0.1</v>
      </c>
      <c r="Q60" s="12">
        <v>0</v>
      </c>
      <c r="R60" s="12">
        <v>0</v>
      </c>
    </row>
    <row r="61" ht="20.25" spans="1:18">
      <c r="A61" s="7" t="s">
        <v>325</v>
      </c>
      <c r="B61" s="7" t="s">
        <v>326</v>
      </c>
      <c r="C61" s="7">
        <v>6691.74</v>
      </c>
      <c r="D61" s="7">
        <v>7712.318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4.349</v>
      </c>
      <c r="K61" s="12">
        <v>0</v>
      </c>
      <c r="L61" s="12">
        <v>1</v>
      </c>
      <c r="M61" s="12">
        <v>0</v>
      </c>
      <c r="N61" s="12">
        <v>-1</v>
      </c>
      <c r="O61" s="12">
        <v>0</v>
      </c>
      <c r="P61" s="12">
        <v>3.11</v>
      </c>
      <c r="Q61" s="12">
        <v>0</v>
      </c>
      <c r="R61" s="12">
        <v>0</v>
      </c>
    </row>
    <row r="62" ht="20.25" spans="1:18">
      <c r="A62" s="7" t="s">
        <v>327</v>
      </c>
      <c r="B62" s="7" t="s">
        <v>328</v>
      </c>
      <c r="C62" s="7">
        <v>2216.036</v>
      </c>
      <c r="D62" s="7">
        <v>2636.025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14.24</v>
      </c>
      <c r="K62" s="12">
        <v>3</v>
      </c>
      <c r="L62" s="12">
        <v>2</v>
      </c>
      <c r="M62" s="12">
        <v>0</v>
      </c>
      <c r="N62" s="12">
        <v>0</v>
      </c>
      <c r="O62" s="12">
        <v>0</v>
      </c>
      <c r="P62" s="12">
        <v>-2.129</v>
      </c>
      <c r="Q62" s="12">
        <v>0</v>
      </c>
      <c r="R62" s="12">
        <v>-1</v>
      </c>
    </row>
    <row r="63" ht="20.25" spans="1:18">
      <c r="A63" s="7" t="s">
        <v>329</v>
      </c>
      <c r="B63" s="7" t="s">
        <v>330</v>
      </c>
      <c r="C63" s="7">
        <v>5169.2</v>
      </c>
      <c r="D63" s="7">
        <v>6070.2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10.737</v>
      </c>
      <c r="K63" s="12">
        <v>0</v>
      </c>
      <c r="L63" s="12">
        <v>2</v>
      </c>
      <c r="M63" s="12">
        <v>0</v>
      </c>
      <c r="N63" s="12">
        <v>0</v>
      </c>
      <c r="O63" s="12">
        <v>1</v>
      </c>
      <c r="P63" s="12">
        <v>2.515</v>
      </c>
      <c r="Q63" s="12">
        <v>0</v>
      </c>
      <c r="R63" s="12">
        <v>0</v>
      </c>
    </row>
    <row r="64" ht="20.25" spans="1:18">
      <c r="A64" s="7" t="s">
        <v>331</v>
      </c>
      <c r="B64" s="7" t="s">
        <v>332</v>
      </c>
      <c r="C64" s="7">
        <v>1392.086</v>
      </c>
      <c r="D64" s="7">
        <v>1683.489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9.605</v>
      </c>
      <c r="K64" s="12">
        <v>3</v>
      </c>
      <c r="L64" s="12">
        <v>2</v>
      </c>
      <c r="M64" s="12">
        <v>-1</v>
      </c>
      <c r="N64" s="12">
        <v>1</v>
      </c>
      <c r="O64" s="12">
        <v>0</v>
      </c>
      <c r="P64" s="12">
        <v>1.22</v>
      </c>
      <c r="Q64" s="12">
        <v>0</v>
      </c>
      <c r="R64" s="12">
        <v>0</v>
      </c>
    </row>
    <row r="65" ht="20.25" spans="1:18">
      <c r="A65" s="7" t="s">
        <v>333</v>
      </c>
      <c r="B65" s="7" t="s">
        <v>334</v>
      </c>
      <c r="C65" s="7">
        <v>6110.882</v>
      </c>
      <c r="D65" s="7">
        <v>6642.644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0.442</v>
      </c>
      <c r="K65" s="12">
        <v>0</v>
      </c>
      <c r="L65" s="12">
        <v>0</v>
      </c>
      <c r="M65" s="12">
        <v>1</v>
      </c>
      <c r="N65" s="12">
        <v>0</v>
      </c>
      <c r="O65" s="12">
        <v>0</v>
      </c>
      <c r="P65" s="12">
        <v>3.503</v>
      </c>
      <c r="Q65" s="12">
        <v>0</v>
      </c>
      <c r="R65" s="12">
        <v>0</v>
      </c>
    </row>
    <row r="66" ht="20.25" spans="1:18">
      <c r="A66" s="7" t="s">
        <v>335</v>
      </c>
      <c r="B66" s="7" t="s">
        <v>336</v>
      </c>
      <c r="C66" s="7">
        <v>2568.65</v>
      </c>
      <c r="D66" s="7">
        <v>3248.517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11.119</v>
      </c>
      <c r="K66" s="12">
        <v>2</v>
      </c>
      <c r="L66" s="12">
        <v>2</v>
      </c>
      <c r="M66" s="12">
        <v>0</v>
      </c>
      <c r="N66" s="12">
        <v>1</v>
      </c>
      <c r="O66" s="12">
        <v>0</v>
      </c>
      <c r="P66" s="12">
        <v>15.259</v>
      </c>
      <c r="Q66" s="12">
        <v>0</v>
      </c>
      <c r="R66" s="12">
        <v>1</v>
      </c>
    </row>
    <row r="67" ht="20.25" spans="1:18">
      <c r="A67" s="7" t="s">
        <v>337</v>
      </c>
      <c r="B67" s="7" t="s">
        <v>338</v>
      </c>
      <c r="C67" s="7">
        <v>6025.996</v>
      </c>
      <c r="D67" s="7">
        <v>6970.43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4.833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8.2</v>
      </c>
      <c r="Q67" s="12">
        <v>0</v>
      </c>
      <c r="R67" s="12">
        <v>0</v>
      </c>
    </row>
    <row r="68" ht="20.25" spans="1:18">
      <c r="A68" s="7" t="s">
        <v>339</v>
      </c>
      <c r="B68" s="7" t="s">
        <v>340</v>
      </c>
      <c r="C68" s="7">
        <v>5733.609</v>
      </c>
      <c r="D68" s="7">
        <v>6141.187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3.001</v>
      </c>
      <c r="K68" s="12">
        <v>1</v>
      </c>
      <c r="L68" s="12">
        <v>2</v>
      </c>
      <c r="M68" s="12">
        <v>0</v>
      </c>
      <c r="N68" s="12">
        <v>0</v>
      </c>
      <c r="O68" s="12">
        <v>0</v>
      </c>
      <c r="P68" s="12">
        <v>-2.655</v>
      </c>
      <c r="Q68" s="12">
        <v>0</v>
      </c>
      <c r="R68" s="12">
        <v>-1</v>
      </c>
    </row>
    <row r="69" ht="20.25" spans="1:18">
      <c r="A69" s="7" t="s">
        <v>341</v>
      </c>
      <c r="B69" s="7" t="s">
        <v>342</v>
      </c>
      <c r="C69" s="7">
        <v>4740.84</v>
      </c>
      <c r="D69" s="7">
        <v>5361.938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4.841</v>
      </c>
      <c r="K69" s="12">
        <v>0</v>
      </c>
      <c r="L69" s="12">
        <v>1</v>
      </c>
      <c r="M69" s="12">
        <v>1</v>
      </c>
      <c r="N69" s="12">
        <v>-1</v>
      </c>
      <c r="O69" s="12">
        <v>0</v>
      </c>
      <c r="P69" s="12">
        <v>0.485</v>
      </c>
      <c r="Q69" s="12">
        <v>0</v>
      </c>
      <c r="R69" s="12">
        <v>0</v>
      </c>
    </row>
    <row r="70" ht="20.25" spans="1:18">
      <c r="A70" s="7" t="s">
        <v>343</v>
      </c>
      <c r="B70" s="7" t="s">
        <v>344</v>
      </c>
      <c r="C70" s="7">
        <v>2972.018</v>
      </c>
      <c r="D70" s="7">
        <v>3698.927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2.557</v>
      </c>
      <c r="K70" s="12">
        <v>4</v>
      </c>
      <c r="L70" s="12">
        <v>1</v>
      </c>
      <c r="M70" s="12">
        <v>0</v>
      </c>
      <c r="N70" s="12">
        <v>0</v>
      </c>
      <c r="O70" s="12">
        <v>0</v>
      </c>
      <c r="P70" s="12">
        <v>-0.703</v>
      </c>
      <c r="Q70" s="12">
        <v>0</v>
      </c>
      <c r="R70" s="12">
        <v>-1</v>
      </c>
    </row>
    <row r="71" ht="20.25" spans="1:18">
      <c r="A71" s="7" t="s">
        <v>345</v>
      </c>
      <c r="B71" s="7" t="s">
        <v>346</v>
      </c>
      <c r="C71" s="7">
        <v>5112.402</v>
      </c>
      <c r="D71" s="7">
        <v>6226.838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12.435</v>
      </c>
      <c r="K71" s="12">
        <v>3</v>
      </c>
      <c r="L71" s="12">
        <v>2</v>
      </c>
      <c r="M71" s="12">
        <v>0</v>
      </c>
      <c r="N71" s="12">
        <v>1</v>
      </c>
      <c r="O71" s="12">
        <v>0</v>
      </c>
      <c r="P71" s="12">
        <v>-21.91</v>
      </c>
      <c r="Q71" s="12">
        <v>0</v>
      </c>
      <c r="R71" s="12">
        <v>0</v>
      </c>
    </row>
    <row r="72" ht="20.25" spans="1:18">
      <c r="A72" s="7" t="s">
        <v>347</v>
      </c>
      <c r="B72" s="7" t="s">
        <v>348</v>
      </c>
      <c r="C72" s="7">
        <v>3624.082</v>
      </c>
      <c r="D72" s="7">
        <v>4266.626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7.07</v>
      </c>
      <c r="K72" s="12">
        <v>2</v>
      </c>
      <c r="L72" s="12">
        <v>2</v>
      </c>
      <c r="M72" s="12">
        <v>0</v>
      </c>
      <c r="N72" s="12">
        <v>1</v>
      </c>
      <c r="O72" s="12">
        <v>0</v>
      </c>
      <c r="P72" s="12">
        <v>-7.992</v>
      </c>
      <c r="Q72" s="12">
        <v>0</v>
      </c>
      <c r="R72" s="12">
        <v>0</v>
      </c>
    </row>
    <row r="73" ht="20.25" spans="1:18">
      <c r="A73" s="7" t="s">
        <v>349</v>
      </c>
      <c r="B73" s="7" t="s">
        <v>350</v>
      </c>
      <c r="C73" s="7">
        <v>2492.364</v>
      </c>
      <c r="D73" s="7">
        <v>2902.181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5.813</v>
      </c>
      <c r="K73" s="12">
        <v>2</v>
      </c>
      <c r="L73" s="12">
        <v>2</v>
      </c>
      <c r="M73" s="12">
        <v>0</v>
      </c>
      <c r="N73" s="12">
        <v>1</v>
      </c>
      <c r="O73" s="12">
        <v>0</v>
      </c>
      <c r="P73" s="12">
        <v>-4.47</v>
      </c>
      <c r="Q73" s="12">
        <v>0</v>
      </c>
      <c r="R73" s="12">
        <v>0</v>
      </c>
    </row>
    <row r="74" ht="20.25" spans="1:18">
      <c r="A74" s="7" t="s">
        <v>351</v>
      </c>
      <c r="B74" s="7" t="s">
        <v>352</v>
      </c>
      <c r="C74" s="7">
        <v>5147.75</v>
      </c>
      <c r="D74" s="7">
        <v>6414.21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17.377</v>
      </c>
      <c r="K74" s="12">
        <v>4</v>
      </c>
      <c r="L74" s="12">
        <v>2</v>
      </c>
      <c r="M74" s="12">
        <v>0</v>
      </c>
      <c r="N74" s="12">
        <v>1</v>
      </c>
      <c r="O74" s="12">
        <v>0</v>
      </c>
      <c r="P74" s="12">
        <v>-27.022</v>
      </c>
      <c r="Q74" s="12">
        <v>0</v>
      </c>
      <c r="R74" s="12">
        <v>0</v>
      </c>
    </row>
    <row r="75" ht="20.25" spans="1:18">
      <c r="A75" s="7" t="s">
        <v>353</v>
      </c>
      <c r="B75" s="7" t="s">
        <v>354</v>
      </c>
      <c r="C75" s="7">
        <v>106.036</v>
      </c>
      <c r="D75" s="7">
        <v>109.287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2.05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0.039</v>
      </c>
      <c r="Q75" s="12">
        <v>0</v>
      </c>
      <c r="R75" s="12">
        <v>0</v>
      </c>
    </row>
    <row r="76" ht="20.25" spans="1:18">
      <c r="A76" s="7" t="s">
        <v>355</v>
      </c>
      <c r="B76" s="7" t="s">
        <v>356</v>
      </c>
      <c r="C76" s="7">
        <v>104.999</v>
      </c>
      <c r="D76" s="7">
        <v>107.015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0.79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0.032</v>
      </c>
      <c r="Q76" s="12">
        <v>0</v>
      </c>
      <c r="R76" s="12">
        <v>0</v>
      </c>
    </row>
    <row r="77" ht="20.25" spans="1:18">
      <c r="A77" s="7" t="s">
        <v>357</v>
      </c>
      <c r="B77" s="7" t="s">
        <v>358</v>
      </c>
      <c r="C77" s="7">
        <v>110.722</v>
      </c>
      <c r="D77" s="7">
        <v>119.898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6.176</v>
      </c>
      <c r="K77" s="12">
        <v>1</v>
      </c>
      <c r="L77" s="12">
        <v>0</v>
      </c>
      <c r="M77" s="12">
        <v>0</v>
      </c>
      <c r="N77" s="12">
        <v>-1</v>
      </c>
      <c r="O77" s="12">
        <v>0</v>
      </c>
      <c r="P77" s="12">
        <v>0.119</v>
      </c>
      <c r="Q77" s="12">
        <v>0</v>
      </c>
      <c r="R77" s="12">
        <v>0</v>
      </c>
    </row>
    <row r="78" ht="20.25" spans="1:18">
      <c r="A78" s="8" t="s">
        <v>359</v>
      </c>
      <c r="B78" s="8" t="s">
        <v>360</v>
      </c>
      <c r="C78" s="8">
        <v>64775.625</v>
      </c>
      <c r="D78" s="8">
        <v>70283.508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5.021</v>
      </c>
      <c r="K78" s="12">
        <v>1</v>
      </c>
      <c r="L78" s="12">
        <v>2</v>
      </c>
      <c r="M78" s="12">
        <v>1</v>
      </c>
      <c r="N78" s="12">
        <v>-1</v>
      </c>
      <c r="O78" s="12">
        <v>0</v>
      </c>
      <c r="P78" s="12">
        <v>-46.486</v>
      </c>
      <c r="Q78" s="12">
        <v>0</v>
      </c>
      <c r="R78" s="12">
        <v>0</v>
      </c>
    </row>
    <row r="79" ht="20.25" spans="1:18">
      <c r="A79" s="8" t="s">
        <v>361</v>
      </c>
      <c r="B79" s="8" t="s">
        <v>362</v>
      </c>
      <c r="C79" s="8">
        <v>1143.315</v>
      </c>
      <c r="D79" s="8">
        <v>2181.968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35.555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-9.236</v>
      </c>
      <c r="Q79" s="12">
        <v>0</v>
      </c>
      <c r="R79" s="12">
        <v>0</v>
      </c>
    </row>
    <row r="80" ht="20.25" spans="1:18">
      <c r="A80" s="8" t="s">
        <v>363</v>
      </c>
      <c r="B80" s="8" t="s">
        <v>364</v>
      </c>
      <c r="C80" s="8">
        <v>3672.239</v>
      </c>
      <c r="D80" s="8">
        <v>4205.807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2.048</v>
      </c>
      <c r="K80" s="12">
        <v>0</v>
      </c>
      <c r="L80" s="12">
        <v>2</v>
      </c>
      <c r="M80" s="12">
        <v>1</v>
      </c>
      <c r="N80" s="12">
        <v>-1</v>
      </c>
      <c r="O80" s="12">
        <v>0</v>
      </c>
      <c r="P80" s="12">
        <v>2.942</v>
      </c>
      <c r="Q80" s="12">
        <v>0</v>
      </c>
      <c r="R80" s="12">
        <v>0</v>
      </c>
    </row>
    <row r="81" ht="20.25" spans="1:18">
      <c r="A81" s="8" t="s">
        <v>365</v>
      </c>
      <c r="B81" s="8" t="s">
        <v>366</v>
      </c>
      <c r="C81" s="8">
        <v>13523.189</v>
      </c>
      <c r="D81" s="8">
        <v>15720.213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12.159</v>
      </c>
      <c r="K81" s="12">
        <v>4</v>
      </c>
      <c r="L81" s="12">
        <v>0</v>
      </c>
      <c r="M81" s="12">
        <v>0</v>
      </c>
      <c r="N81" s="12">
        <v>0</v>
      </c>
      <c r="O81" s="12">
        <v>0</v>
      </c>
      <c r="P81" s="12">
        <v>-9.456</v>
      </c>
      <c r="Q81" s="12">
        <v>0</v>
      </c>
      <c r="R81" s="12">
        <v>0</v>
      </c>
    </row>
    <row r="82" ht="20.25" spans="1:18">
      <c r="A82" s="8" t="s">
        <v>367</v>
      </c>
      <c r="B82" s="8" t="s">
        <v>368</v>
      </c>
      <c r="C82" s="8">
        <v>464.747</v>
      </c>
      <c r="D82" s="8">
        <v>564.167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13.487</v>
      </c>
      <c r="K82" s="12">
        <v>0</v>
      </c>
      <c r="L82" s="12">
        <v>2</v>
      </c>
      <c r="M82" s="12">
        <v>1</v>
      </c>
      <c r="N82" s="12">
        <v>-1</v>
      </c>
      <c r="O82" s="12">
        <v>0</v>
      </c>
      <c r="P82" s="12">
        <v>0.417</v>
      </c>
      <c r="Q82" s="12">
        <v>0</v>
      </c>
      <c r="R82" s="12">
        <v>0</v>
      </c>
    </row>
    <row r="83" ht="20.25" spans="1:18">
      <c r="A83" s="8" t="s">
        <v>369</v>
      </c>
      <c r="B83" s="8" t="s">
        <v>370</v>
      </c>
      <c r="C83" s="8">
        <v>75059.5</v>
      </c>
      <c r="D83" s="8">
        <v>89447.984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0.187</v>
      </c>
      <c r="K83" s="12">
        <v>0</v>
      </c>
      <c r="L83" s="12">
        <v>0</v>
      </c>
      <c r="M83" s="12">
        <v>1</v>
      </c>
      <c r="N83" s="12">
        <v>0</v>
      </c>
      <c r="O83" s="12">
        <v>0</v>
      </c>
      <c r="P83" s="12">
        <v>-76.75</v>
      </c>
      <c r="Q83" s="12">
        <v>0</v>
      </c>
      <c r="R83" s="12">
        <v>0</v>
      </c>
    </row>
    <row r="84" ht="20.25" spans="1:18">
      <c r="A84" s="8" t="s">
        <v>371</v>
      </c>
      <c r="B84" s="8" t="s">
        <v>372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2</v>
      </c>
      <c r="M84" s="12">
        <v>0</v>
      </c>
      <c r="N84" s="12">
        <v>1</v>
      </c>
      <c r="O84" s="12">
        <v>0</v>
      </c>
      <c r="P84" s="12">
        <v>4.136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2025-02-28T15:47:33Z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52D5BFE5D69E4E55B81CCC3482BD5622_13</vt:lpwstr>
  </property>
  <property fmtid="{D5CDD505-2E9C-101B-9397-08002B2CF9AE}" pid="3" name="KSOProductBuildVer">
    <vt:lpwstr>2052-12.1.0.15712</vt:lpwstr>
  </property>
</Properties>
</file>