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<sst xmlns="http://schemas.openxmlformats.org/spreadsheetml/2006/main" count="403" uniqueCount="358">
  <si>
    <t>京沪深强转弱</t>
  </si>
  <si>
    <t>京沪深弱转强</t>
  </si>
  <si>
    <t>代码</t>
  </si>
  <si>
    <t>简称</t>
  </si>
  <si>
    <t>总市值</t>
  </si>
  <si>
    <t>高分红股</t>
  </si>
  <si>
    <t>93223.77亿</t>
  </si>
  <si>
    <t>证金汇金持股</t>
  </si>
  <si>
    <t>136432.52亿</t>
  </si>
  <si>
    <t>红利指数</t>
  </si>
  <si>
    <t>93061.78亿</t>
  </si>
  <si>
    <t>近期新高</t>
  </si>
  <si>
    <t>88548.30亿</t>
  </si>
  <si>
    <t>酿酒</t>
  </si>
  <si>
    <t>34104.13亿</t>
  </si>
  <si>
    <t>全指材料</t>
  </si>
  <si>
    <t>52427.85亿</t>
  </si>
  <si>
    <t>电力</t>
  </si>
  <si>
    <t>27963.35亿</t>
  </si>
  <si>
    <t>整体上市</t>
  </si>
  <si>
    <t>43309.17亿</t>
  </si>
  <si>
    <t>贵州板块</t>
  </si>
  <si>
    <t>21378.91亿</t>
  </si>
  <si>
    <t>QFII重仓</t>
  </si>
  <si>
    <t>41174.50亿</t>
  </si>
  <si>
    <t>猪肉</t>
  </si>
  <si>
    <t>7437.78亿</t>
  </si>
  <si>
    <t>医药</t>
  </si>
  <si>
    <t>36791.18亿</t>
  </si>
  <si>
    <t>近端次新</t>
  </si>
  <si>
    <t>3019.04亿</t>
  </si>
  <si>
    <t>山东板块</t>
  </si>
  <si>
    <t>34898.59亿</t>
  </si>
  <si>
    <t>酒店餐饮</t>
  </si>
  <si>
    <t>647.46亿</t>
  </si>
  <si>
    <t>白酒概念</t>
  </si>
  <si>
    <t>34603.02亿</t>
  </si>
  <si>
    <t>绿色电力</t>
  </si>
  <si>
    <t>--</t>
  </si>
  <si>
    <t>券商重仓</t>
  </si>
  <si>
    <t>31698.62亿</t>
  </si>
  <si>
    <t>中盘价值</t>
  </si>
  <si>
    <t>四川板块</t>
  </si>
  <si>
    <t>26880.52亿</t>
  </si>
  <si>
    <t>资源优势</t>
  </si>
  <si>
    <t>有色</t>
  </si>
  <si>
    <t>25876.47亿</t>
  </si>
  <si>
    <t>创医药</t>
  </si>
  <si>
    <t>医疗保健</t>
  </si>
  <si>
    <t>19576.67亿</t>
  </si>
  <si>
    <t>配股预案</t>
  </si>
  <si>
    <t>建筑</t>
  </si>
  <si>
    <t>16552.65亿</t>
  </si>
  <si>
    <t>农业主题</t>
  </si>
  <si>
    <t>社保新进</t>
  </si>
  <si>
    <t>16204.36亿</t>
  </si>
  <si>
    <t>食品饮料</t>
  </si>
  <si>
    <t>15644.13亿</t>
  </si>
  <si>
    <t>保险新进</t>
  </si>
  <si>
    <t>14552.35亿</t>
  </si>
  <si>
    <t>河南板块</t>
  </si>
  <si>
    <t>13838.60亿</t>
  </si>
  <si>
    <t>仿制药</t>
  </si>
  <si>
    <t>13473.54亿</t>
  </si>
  <si>
    <t>运输服务</t>
  </si>
  <si>
    <t>13311.44亿</t>
  </si>
  <si>
    <t>定增股</t>
  </si>
  <si>
    <t>13199.74亿</t>
  </si>
  <si>
    <t>含B股</t>
  </si>
  <si>
    <t>11463.44亿</t>
  </si>
  <si>
    <t>房地产</t>
  </si>
  <si>
    <t>10840.32亿</t>
  </si>
  <si>
    <t>新冠药概念</t>
  </si>
  <si>
    <t>10478.82亿</t>
  </si>
  <si>
    <t>交通设施</t>
  </si>
  <si>
    <t>10055.94亿</t>
  </si>
  <si>
    <t>股东增持</t>
  </si>
  <si>
    <t>10016.66亿</t>
  </si>
  <si>
    <t>可燃冰</t>
  </si>
  <si>
    <t>8802.34亿</t>
  </si>
  <si>
    <t>新疆板块</t>
  </si>
  <si>
    <t>7567.64亿</t>
  </si>
  <si>
    <t>维生素</t>
  </si>
  <si>
    <t>6808.55亿</t>
  </si>
  <si>
    <t>纺织服饰</t>
  </si>
  <si>
    <t>5970.06亿</t>
  </si>
  <si>
    <t>融资增加</t>
  </si>
  <si>
    <t>5776.96亿</t>
  </si>
  <si>
    <t>宠物经济</t>
  </si>
  <si>
    <t>5375.38亿</t>
  </si>
  <si>
    <t>化纤</t>
  </si>
  <si>
    <t>4366.78亿</t>
  </si>
  <si>
    <t>吉林板块</t>
  </si>
  <si>
    <t>3721.52亿</t>
  </si>
  <si>
    <t>国开持股</t>
  </si>
  <si>
    <t>3188.31亿</t>
  </si>
  <si>
    <t>供气供热</t>
  </si>
  <si>
    <t>3143.07亿</t>
  </si>
  <si>
    <t>高质押股</t>
  </si>
  <si>
    <t>3017.87亿</t>
  </si>
  <si>
    <t>被举牌</t>
  </si>
  <si>
    <t>2887.63亿</t>
  </si>
  <si>
    <t>青海板块</t>
  </si>
  <si>
    <t>2102.57亿</t>
  </si>
  <si>
    <t>造纸</t>
  </si>
  <si>
    <t>2054.83亿</t>
  </si>
  <si>
    <t>水务</t>
  </si>
  <si>
    <t>1391.68亿</t>
  </si>
  <si>
    <t>商贸代理</t>
  </si>
  <si>
    <t>1069.39亿</t>
  </si>
  <si>
    <t>机构吸筹</t>
  </si>
  <si>
    <t>979.33亿</t>
  </si>
  <si>
    <t>Ｂ股指数</t>
  </si>
  <si>
    <t>693.48亿</t>
  </si>
  <si>
    <t>国证服务</t>
  </si>
  <si>
    <t>乐富指数</t>
  </si>
  <si>
    <t>腾讯济安</t>
  </si>
  <si>
    <t>科创生物</t>
  </si>
  <si>
    <t>治理指数</t>
  </si>
  <si>
    <t>国企改革</t>
  </si>
  <si>
    <t>小盘价值</t>
  </si>
  <si>
    <t>中盘成长</t>
  </si>
  <si>
    <t>国证价值</t>
  </si>
  <si>
    <t>国证粮食</t>
  </si>
  <si>
    <t>国证基建</t>
  </si>
  <si>
    <t>深证治理</t>
  </si>
  <si>
    <t>深证红利</t>
  </si>
  <si>
    <t>国证治理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</si>
  <si>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</si>
  <si>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</si>
  <si>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</si>
  <si>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</si>
  <si>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</si>
  <si>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</si>
  <si>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</si>
  <si>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</si>
  <si>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</si>
  <si>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</si>
  <si>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</si>
  <si>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</si>
  <si>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</si>
  <si>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</si>
  <si>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</si>
  <si>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</si>
  <si>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</si>
  <si>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</si>
  <si>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</si>
  <si>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</si>
  <si>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</si>
  <si>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</si>
  <si>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</si>
  <si>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上证电信</t>
  </si>
  <si>
    <t>沪企债30</t>
  </si>
  <si>
    <t>电信等权</t>
  </si>
  <si>
    <t>5年信用</t>
  </si>
  <si>
    <t>信用100</t>
  </si>
  <si>
    <t>上证高新</t>
  </si>
  <si>
    <t>上证转债</t>
  </si>
  <si>
    <t>中证转债</t>
  </si>
  <si>
    <t>HK银行</t>
  </si>
  <si>
    <t>公司债指</t>
  </si>
  <si>
    <t>全指通信</t>
  </si>
  <si>
    <t>IT指数</t>
  </si>
  <si>
    <t>大数据50</t>
  </si>
  <si>
    <t>机器人50</t>
  </si>
  <si>
    <t>AI 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</si>
  <si>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</si>
  <si>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</si>
  <si>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</si>
  <si>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</si>
  <si>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</si>
  <si>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</si>
  <si>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</si>
  <si>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</si>
  <si>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</si>
  <si>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国证转债</t>
  </si>
  <si>
    <t>数据要素</t>
  </si>
  <si>
    <t>专利领先</t>
  </si>
  <si>
    <t>深互联网</t>
  </si>
  <si>
    <t>深互联EW</t>
  </si>
  <si>
    <t>智能家居</t>
  </si>
  <si>
    <t>南山50</t>
  </si>
  <si>
    <t>上证能源</t>
  </si>
  <si>
    <t>能源等权</t>
  </si>
  <si>
    <t>380能源</t>
  </si>
  <si>
    <t>煤炭指数</t>
  </si>
  <si>
    <t>300能源</t>
  </si>
  <si>
    <t>中证能源</t>
  </si>
  <si>
    <t>中证下游</t>
  </si>
  <si>
    <t>全指能源</t>
  </si>
  <si>
    <t>1000能源</t>
  </si>
  <si>
    <t>绿色煤炭</t>
  </si>
  <si>
    <t>中证煤炭</t>
  </si>
  <si>
    <t>【数据引擎：奇衡DK阿赖耶识系统】情绪值</t>
  </si>
  <si>
    <t>AU00</t>
  </si>
  <si>
    <t>黄金连续</t>
  </si>
  <si>
    <t>BUX00</t>
  </si>
  <si>
    <t>沥青连续</t>
  </si>
  <si>
    <t>FU00</t>
  </si>
  <si>
    <t>燃油连续</t>
  </si>
  <si>
    <t>LG00</t>
  </si>
  <si>
    <t>原木连续</t>
  </si>
  <si>
    <t>TL00</t>
  </si>
  <si>
    <t>30年国债连续</t>
  </si>
  <si>
    <t>SC0000</t>
  </si>
  <si>
    <t>原油连续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</si>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</sst>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"880526"</f>
        <v>880526</v>
      </c>
      <c r="B3" s="30" t="s">
        <v>5</v>
      </c>
      <c r="C3" s="30" t="s">
        <v>6</v>
      </c>
      <c r="D3" s="30" t="str">
        <f>"880857"</f>
        <v>880857</v>
      </c>
      <c r="E3" s="30" t="s">
        <v>7</v>
      </c>
      <c r="F3" s="30" t="s">
        <v>8</v>
      </c>
    </row>
    <row r="4" ht="16.5" spans="1:6">
      <c r="A4" s="30" t="str">
        <f>"000015"</f>
        <v>000015</v>
      </c>
      <c r="B4" s="30" t="s">
        <v>9</v>
      </c>
      <c r="C4" s="30" t="s">
        <v>10</v>
      </c>
      <c r="D4" s="30" t="str">
        <f>"880865"</f>
        <v>880865</v>
      </c>
      <c r="E4" s="30" t="s">
        <v>11</v>
      </c>
      <c r="F4" s="30" t="s">
        <v>12</v>
      </c>
    </row>
    <row r="5" ht="16.5" spans="1:6">
      <c r="A5" s="30" t="str">
        <f>"880380"</f>
        <v>880380</v>
      </c>
      <c r="B5" s="30" t="s">
        <v>13</v>
      </c>
      <c r="C5" s="30" t="s">
        <v>14</v>
      </c>
      <c r="D5" s="30" t="str">
        <f>"000987"</f>
        <v>000987</v>
      </c>
      <c r="E5" s="30" t="s">
        <v>15</v>
      </c>
      <c r="F5" s="30" t="s">
        <v>16</v>
      </c>
    </row>
    <row r="6" ht="16.5" spans="1:6">
      <c r="A6" s="30" t="str">
        <f>"880305"</f>
        <v>880305</v>
      </c>
      <c r="B6" s="30" t="s">
        <v>17</v>
      </c>
      <c r="C6" s="30" t="s">
        <v>18</v>
      </c>
      <c r="D6" s="30" t="str">
        <f>"880532"</f>
        <v>880532</v>
      </c>
      <c r="E6" s="30" t="s">
        <v>19</v>
      </c>
      <c r="F6" s="30" t="s">
        <v>20</v>
      </c>
    </row>
    <row r="7" ht="16.5" spans="1:6">
      <c r="A7" s="30" t="str">
        <f>"880229"</f>
        <v>880229</v>
      </c>
      <c r="B7" s="30" t="s">
        <v>21</v>
      </c>
      <c r="C7" s="30" t="s">
        <v>22</v>
      </c>
      <c r="D7" s="30" t="str">
        <f>"880802"</f>
        <v>880802</v>
      </c>
      <c r="E7" s="30" t="s">
        <v>23</v>
      </c>
      <c r="F7" s="30" t="s">
        <v>24</v>
      </c>
    </row>
    <row r="8" ht="16.5" spans="1:6">
      <c r="A8" s="30" t="str">
        <f>"880936"</f>
        <v>880936</v>
      </c>
      <c r="B8" s="30" t="s">
        <v>25</v>
      </c>
      <c r="C8" s="30" t="s">
        <v>26</v>
      </c>
      <c r="D8" s="30" t="str">
        <f>"880400"</f>
        <v>880400</v>
      </c>
      <c r="E8" s="31" t="s">
        <v>27</v>
      </c>
      <c r="F8" s="30" t="s">
        <v>28</v>
      </c>
    </row>
    <row r="9" ht="16.5" spans="1:6">
      <c r="A9" s="30" t="str">
        <f>"880885"</f>
        <v>880885</v>
      </c>
      <c r="B9" s="30" t="s">
        <v>29</v>
      </c>
      <c r="C9" s="30" t="s">
        <v>30</v>
      </c>
      <c r="D9" s="30" t="str">
        <f>"880215"</f>
        <v>880215</v>
      </c>
      <c r="E9" s="30" t="s">
        <v>31</v>
      </c>
      <c r="F9" s="30" t="s">
        <v>32</v>
      </c>
    </row>
    <row r="10" ht="16.5" spans="1:6">
      <c r="A10" s="30" t="str">
        <f>"880423"</f>
        <v>880423</v>
      </c>
      <c r="B10" s="30" t="s">
        <v>33</v>
      </c>
      <c r="C10" s="30" t="s">
        <v>34</v>
      </c>
      <c r="D10" s="30" t="str">
        <f>"880564"</f>
        <v>880564</v>
      </c>
      <c r="E10" s="30" t="s">
        <v>35</v>
      </c>
      <c r="F10" s="30" t="s">
        <v>36</v>
      </c>
    </row>
    <row r="11" ht="16.5" spans="1:6">
      <c r="A11" s="30" t="str">
        <f>"399438"</f>
        <v>399438</v>
      </c>
      <c r="B11" s="30" t="s">
        <v>37</v>
      </c>
      <c r="C11" s="30" t="s">
        <v>38</v>
      </c>
      <c r="D11" s="30" t="str">
        <f>"880803"</f>
        <v>880803</v>
      </c>
      <c r="E11" s="30" t="s">
        <v>39</v>
      </c>
      <c r="F11" s="30" t="s">
        <v>40</v>
      </c>
    </row>
    <row r="12" ht="16.5" spans="1:6">
      <c r="A12" s="30" t="str">
        <f>"399375"</f>
        <v>399375</v>
      </c>
      <c r="B12" s="30" t="s">
        <v>41</v>
      </c>
      <c r="C12" s="30" t="s">
        <v>38</v>
      </c>
      <c r="D12" s="30" t="str">
        <f>"880223"</f>
        <v>880223</v>
      </c>
      <c r="E12" s="30" t="s">
        <v>42</v>
      </c>
      <c r="F12" s="30" t="s">
        <v>43</v>
      </c>
    </row>
    <row r="13" ht="16.5" spans="1:6">
      <c r="A13" s="30" t="str">
        <f>"399319"</f>
        <v>399319</v>
      </c>
      <c r="B13" s="30" t="s">
        <v>44</v>
      </c>
      <c r="C13" s="30" t="s">
        <v>38</v>
      </c>
      <c r="D13" s="30" t="str">
        <f>"880324"</f>
        <v>880324</v>
      </c>
      <c r="E13" s="30" t="s">
        <v>45</v>
      </c>
      <c r="F13" s="30" t="s">
        <v>46</v>
      </c>
    </row>
    <row r="14" ht="16.5" spans="1:6">
      <c r="A14" s="30" t="str">
        <f>"399275"</f>
        <v>399275</v>
      </c>
      <c r="B14" s="30" t="s">
        <v>47</v>
      </c>
      <c r="C14" s="30" t="s">
        <v>38</v>
      </c>
      <c r="D14" s="30" t="str">
        <f>"880398"</f>
        <v>880398</v>
      </c>
      <c r="E14" s="30" t="s">
        <v>48</v>
      </c>
      <c r="F14" s="30" t="s">
        <v>49</v>
      </c>
    </row>
    <row r="15" ht="16.5" spans="1:6">
      <c r="A15" s="30" t="str">
        <f>"880890"</f>
        <v>880890</v>
      </c>
      <c r="B15" s="30" t="s">
        <v>50</v>
      </c>
      <c r="C15" s="30" t="s">
        <v>38</v>
      </c>
      <c r="D15" s="30" t="str">
        <f>"880476"</f>
        <v>880476</v>
      </c>
      <c r="E15" s="30" t="s">
        <v>51</v>
      </c>
      <c r="F15" s="30" t="s">
        <v>52</v>
      </c>
    </row>
    <row r="16" ht="16.5" spans="1:6">
      <c r="A16" s="30" t="str">
        <f>"000122"</f>
        <v>000122</v>
      </c>
      <c r="B16" s="30" t="s">
        <v>53</v>
      </c>
      <c r="C16" s="30" t="s">
        <v>38</v>
      </c>
      <c r="D16" s="30" t="str">
        <f>"880783"</f>
        <v>880783</v>
      </c>
      <c r="E16" s="30" t="s">
        <v>54</v>
      </c>
      <c r="F16" s="30" t="s">
        <v>55</v>
      </c>
    </row>
    <row r="17" ht="16.5" spans="1:6">
      <c r="A17" s="32"/>
      <c r="B17" s="32"/>
      <c r="C17" s="32"/>
      <c r="D17" s="30" t="str">
        <f>"880372"</f>
        <v>880372</v>
      </c>
      <c r="E17" s="30" t="s">
        <v>56</v>
      </c>
      <c r="F17" s="30" t="s">
        <v>57</v>
      </c>
    </row>
    <row r="18" ht="16.5" spans="1:6">
      <c r="A18" s="32"/>
      <c r="B18" s="32"/>
      <c r="C18" s="32"/>
      <c r="D18" s="30" t="str">
        <f>"880782"</f>
        <v>880782</v>
      </c>
      <c r="E18" s="30" t="s">
        <v>58</v>
      </c>
      <c r="F18" s="30" t="s">
        <v>59</v>
      </c>
    </row>
    <row r="19" ht="16.5" spans="1:6">
      <c r="A19" s="32"/>
      <c r="B19" s="32"/>
      <c r="C19" s="32"/>
      <c r="D19" s="30" t="str">
        <f>"880213"</f>
        <v>880213</v>
      </c>
      <c r="E19" s="30" t="s">
        <v>60</v>
      </c>
      <c r="F19" s="30" t="s">
        <v>61</v>
      </c>
    </row>
    <row r="20" ht="16.5" spans="1:6">
      <c r="A20" s="32"/>
      <c r="B20" s="32"/>
      <c r="C20" s="32"/>
      <c r="D20" s="30" t="str">
        <f>"880960"</f>
        <v>880960</v>
      </c>
      <c r="E20" s="30" t="s">
        <v>62</v>
      </c>
      <c r="F20" s="30" t="s">
        <v>63</v>
      </c>
    </row>
    <row r="21" ht="16.5" spans="1:6">
      <c r="A21" s="32"/>
      <c r="B21" s="32"/>
      <c r="C21" s="32"/>
      <c r="D21" s="30" t="str">
        <f>"880459"</f>
        <v>880459</v>
      </c>
      <c r="E21" s="30" t="s">
        <v>64</v>
      </c>
      <c r="F21" s="30" t="s">
        <v>65</v>
      </c>
    </row>
    <row r="22" ht="16.5" spans="1:6">
      <c r="A22" s="32"/>
      <c r="B22" s="32"/>
      <c r="C22" s="32"/>
      <c r="D22" s="30" t="str">
        <f>"880856"</f>
        <v>880856</v>
      </c>
      <c r="E22" s="30" t="s">
        <v>66</v>
      </c>
      <c r="F22" s="30" t="s">
        <v>67</v>
      </c>
    </row>
    <row r="23" ht="16.5" spans="1:6">
      <c r="A23" s="32"/>
      <c r="B23" s="32"/>
      <c r="C23" s="32"/>
      <c r="D23" s="30" t="str">
        <f>"880502"</f>
        <v>880502</v>
      </c>
      <c r="E23" s="30" t="s">
        <v>68</v>
      </c>
      <c r="F23" s="30" t="s">
        <v>69</v>
      </c>
    </row>
    <row r="24" ht="16.5" spans="1:6">
      <c r="A24" s="32"/>
      <c r="B24" s="32"/>
      <c r="C24" s="32"/>
      <c r="D24" s="30" t="str">
        <f>"880482"</f>
        <v>880482</v>
      </c>
      <c r="E24" s="30" t="s">
        <v>70</v>
      </c>
      <c r="F24" s="30" t="s">
        <v>71</v>
      </c>
    </row>
    <row r="25" ht="16.5" spans="1:6">
      <c r="A25" s="32"/>
      <c r="B25" s="32"/>
      <c r="C25" s="32"/>
      <c r="D25" s="30" t="str">
        <f>"880768"</f>
        <v>880768</v>
      </c>
      <c r="E25" s="30" t="s">
        <v>72</v>
      </c>
      <c r="F25" s="30" t="s">
        <v>73</v>
      </c>
    </row>
    <row r="26" ht="16.5" spans="1:6">
      <c r="A26" s="32"/>
      <c r="B26" s="32"/>
      <c r="C26" s="32"/>
      <c r="D26" s="30" t="str">
        <f>"880465"</f>
        <v>880465</v>
      </c>
      <c r="E26" s="30" t="s">
        <v>74</v>
      </c>
      <c r="F26" s="30" t="s">
        <v>75</v>
      </c>
    </row>
    <row r="27" ht="16.5" spans="1:6">
      <c r="A27" s="32"/>
      <c r="B27" s="32"/>
      <c r="C27" s="32"/>
      <c r="D27" s="30" t="str">
        <f>"880807"</f>
        <v>880807</v>
      </c>
      <c r="E27" s="30" t="s">
        <v>76</v>
      </c>
      <c r="F27" s="30" t="s">
        <v>77</v>
      </c>
    </row>
    <row r="28" ht="16.5" spans="1:6">
      <c r="A28" s="32"/>
      <c r="B28" s="32"/>
      <c r="C28" s="32"/>
      <c r="D28" s="30" t="str">
        <f>"880549"</f>
        <v>880549</v>
      </c>
      <c r="E28" s="30" t="s">
        <v>78</v>
      </c>
      <c r="F28" s="30" t="s">
        <v>79</v>
      </c>
    </row>
    <row r="29" ht="16.5" spans="1:6">
      <c r="A29" s="32"/>
      <c r="B29" s="32"/>
      <c r="C29" s="32"/>
      <c r="D29" s="30" t="str">
        <f>"880202"</f>
        <v>880202</v>
      </c>
      <c r="E29" s="30" t="s">
        <v>80</v>
      </c>
      <c r="F29" s="30" t="s">
        <v>81</v>
      </c>
    </row>
    <row r="30" ht="16.5" spans="1:6">
      <c r="A30" s="32"/>
      <c r="B30" s="32"/>
      <c r="C30" s="32"/>
      <c r="D30" s="30" t="str">
        <f>"880929"</f>
        <v>880929</v>
      </c>
      <c r="E30" s="30" t="s">
        <v>82</v>
      </c>
      <c r="F30" s="30" t="s">
        <v>83</v>
      </c>
    </row>
    <row r="31" ht="16.5" spans="1:6">
      <c r="A31" s="32"/>
      <c r="B31" s="32"/>
      <c r="C31" s="32"/>
      <c r="D31" s="30" t="str">
        <f>"880367"</f>
        <v>880367</v>
      </c>
      <c r="E31" s="30" t="s">
        <v>84</v>
      </c>
      <c r="F31" s="30" t="s">
        <v>85</v>
      </c>
    </row>
    <row r="32" ht="16.5" spans="1:6">
      <c r="A32" s="32"/>
      <c r="B32" s="32"/>
      <c r="C32" s="32"/>
      <c r="D32" s="30" t="str">
        <f>"880780"</f>
        <v>880780</v>
      </c>
      <c r="E32" s="30" t="s">
        <v>86</v>
      </c>
      <c r="F32" s="30" t="s">
        <v>87</v>
      </c>
    </row>
    <row r="33" ht="16.5" spans="1:6">
      <c r="A33" s="32"/>
      <c r="B33" s="32"/>
      <c r="C33" s="32"/>
      <c r="D33" s="30" t="str">
        <f>"880707"</f>
        <v>880707</v>
      </c>
      <c r="E33" s="30" t="s">
        <v>88</v>
      </c>
      <c r="F33" s="30" t="s">
        <v>89</v>
      </c>
    </row>
    <row r="34" ht="16.5" spans="1:6">
      <c r="A34" s="32"/>
      <c r="B34" s="32"/>
      <c r="C34" s="32"/>
      <c r="D34" s="30" t="str">
        <f>"880330"</f>
        <v>880330</v>
      </c>
      <c r="E34" s="30" t="s">
        <v>90</v>
      </c>
      <c r="F34" s="30" t="s">
        <v>91</v>
      </c>
    </row>
    <row r="35" ht="16.5" spans="1:6">
      <c r="A35" s="32"/>
      <c r="B35" s="32"/>
      <c r="C35" s="32"/>
      <c r="D35" s="30" t="str">
        <f>"880203"</f>
        <v>880203</v>
      </c>
      <c r="E35" s="30" t="s">
        <v>92</v>
      </c>
      <c r="F35" s="30" t="s">
        <v>93</v>
      </c>
    </row>
    <row r="36" ht="16.5" spans="1:6">
      <c r="A36" s="32"/>
      <c r="B36" s="32"/>
      <c r="C36" s="32"/>
      <c r="D36" s="30" t="str">
        <f>"880858"</f>
        <v>880858</v>
      </c>
      <c r="E36" s="30" t="s">
        <v>94</v>
      </c>
      <c r="F36" s="30" t="s">
        <v>95</v>
      </c>
    </row>
    <row r="37" ht="16.5" spans="1:6">
      <c r="A37" s="32"/>
      <c r="B37" s="32"/>
      <c r="C37" s="32"/>
      <c r="D37" s="30" t="str">
        <f>"880455"</f>
        <v>880455</v>
      </c>
      <c r="E37" s="30" t="s">
        <v>96</v>
      </c>
      <c r="F37" s="30" t="s">
        <v>97</v>
      </c>
    </row>
    <row r="38" ht="16.5" spans="1:6">
      <c r="A38" s="32"/>
      <c r="B38" s="32"/>
      <c r="C38" s="32"/>
      <c r="D38" s="30" t="str">
        <f>"880892"</f>
        <v>880892</v>
      </c>
      <c r="E38" s="30" t="s">
        <v>98</v>
      </c>
      <c r="F38" s="30" t="s">
        <v>99</v>
      </c>
    </row>
    <row r="39" ht="16.5" spans="1:6">
      <c r="A39" s="32"/>
      <c r="B39" s="32"/>
      <c r="C39" s="32"/>
      <c r="D39" s="30" t="str">
        <f>"880848"</f>
        <v>880848</v>
      </c>
      <c r="E39" s="30" t="s">
        <v>100</v>
      </c>
      <c r="F39" s="30" t="s">
        <v>101</v>
      </c>
    </row>
    <row r="40" ht="16.5" spans="1:6">
      <c r="A40" s="32"/>
      <c r="B40" s="32"/>
      <c r="C40" s="32"/>
      <c r="D40" s="30" t="str">
        <f>"880206"</f>
        <v>880206</v>
      </c>
      <c r="E40" s="30" t="s">
        <v>102</v>
      </c>
      <c r="F40" s="30" t="s">
        <v>103</v>
      </c>
    </row>
    <row r="41" ht="16.5" spans="1:6">
      <c r="A41" s="32"/>
      <c r="B41" s="32"/>
      <c r="C41" s="32"/>
      <c r="D41" s="30" t="str">
        <f>"880350"</f>
        <v>880350</v>
      </c>
      <c r="E41" s="30" t="s">
        <v>104</v>
      </c>
      <c r="F41" s="30" t="s">
        <v>105</v>
      </c>
    </row>
    <row r="42" ht="16.5" spans="1:6">
      <c r="A42" s="32"/>
      <c r="B42" s="32"/>
      <c r="C42" s="32"/>
      <c r="D42" s="30" t="str">
        <f>"880454"</f>
        <v>880454</v>
      </c>
      <c r="E42" s="30" t="s">
        <v>106</v>
      </c>
      <c r="F42" s="30" t="s">
        <v>107</v>
      </c>
    </row>
    <row r="43" ht="16.5" spans="1:6">
      <c r="A43" s="32"/>
      <c r="B43" s="32"/>
      <c r="C43" s="32"/>
      <c r="D43" s="30" t="str">
        <f>"880414"</f>
        <v>880414</v>
      </c>
      <c r="E43" s="30" t="s">
        <v>108</v>
      </c>
      <c r="F43" s="30" t="s">
        <v>109</v>
      </c>
    </row>
    <row r="44" ht="16.5" spans="1:6">
      <c r="A44" s="32"/>
      <c r="B44" s="32"/>
      <c r="C44" s="32"/>
      <c r="D44" s="30" t="str">
        <f>"880756"</f>
        <v>880756</v>
      </c>
      <c r="E44" s="30" t="s">
        <v>110</v>
      </c>
      <c r="F44" s="30" t="s">
        <v>111</v>
      </c>
    </row>
    <row r="45" ht="16.5" spans="1:6">
      <c r="A45" s="32"/>
      <c r="B45" s="32"/>
      <c r="C45" s="32"/>
      <c r="D45" s="30" t="str">
        <f>"000003"</f>
        <v>000003</v>
      </c>
      <c r="E45" s="30" t="s">
        <v>112</v>
      </c>
      <c r="F45" s="30" t="s">
        <v>113</v>
      </c>
    </row>
    <row r="46" ht="16.5" spans="1:6">
      <c r="A46" s="32"/>
      <c r="B46" s="32"/>
      <c r="C46" s="32"/>
      <c r="D46" s="30" t="str">
        <f>"399320"</f>
        <v>399320</v>
      </c>
      <c r="E46" s="30" t="s">
        <v>114</v>
      </c>
      <c r="F46" s="30" t="s">
        <v>38</v>
      </c>
    </row>
    <row r="47" ht="16.5" spans="1:6">
      <c r="A47" s="32"/>
      <c r="B47" s="32"/>
      <c r="C47" s="32"/>
      <c r="D47" s="30" t="str">
        <f>"399103"</f>
        <v>399103</v>
      </c>
      <c r="E47" s="30" t="s">
        <v>115</v>
      </c>
      <c r="F47" s="30" t="s">
        <v>38</v>
      </c>
    </row>
    <row r="48" ht="16.5" spans="1:6">
      <c r="A48" s="32"/>
      <c r="B48" s="32"/>
      <c r="C48" s="32"/>
      <c r="D48" s="30" t="str">
        <f>"000847"</f>
        <v>000847</v>
      </c>
      <c r="E48" s="30" t="s">
        <v>116</v>
      </c>
      <c r="F48" s="30" t="s">
        <v>38</v>
      </c>
    </row>
    <row r="49" ht="16.5" spans="1:6">
      <c r="A49" s="32"/>
      <c r="B49" s="32"/>
      <c r="C49" s="32"/>
      <c r="D49" s="30" t="str">
        <f>"000683"</f>
        <v>000683</v>
      </c>
      <c r="E49" s="30" t="s">
        <v>117</v>
      </c>
      <c r="F49" s="30" t="s">
        <v>38</v>
      </c>
    </row>
    <row r="50" ht="16.5" spans="1:6">
      <c r="A50" s="32"/>
      <c r="B50" s="32"/>
      <c r="C50" s="32"/>
      <c r="D50" s="30" t="str">
        <f>"000019"</f>
        <v>000019</v>
      </c>
      <c r="E50" s="30" t="s">
        <v>118</v>
      </c>
      <c r="F50" s="30" t="s">
        <v>38</v>
      </c>
    </row>
    <row r="51" ht="16.5" spans="1:6">
      <c r="A51" s="32"/>
      <c r="B51" s="32"/>
      <c r="C51" s="32"/>
      <c r="D51" s="30" t="str">
        <f>"999997"</f>
        <v>999997</v>
      </c>
      <c r="E51" s="30" t="s">
        <v>112</v>
      </c>
      <c r="F51" s="30" t="s">
        <v>38</v>
      </c>
    </row>
    <row r="52" ht="16.5" spans="1:6">
      <c r="A52" s="32"/>
      <c r="B52" s="32"/>
      <c r="C52" s="32"/>
      <c r="D52" s="30" t="str">
        <f>"399974"</f>
        <v>399974</v>
      </c>
      <c r="E52" s="30" t="s">
        <v>119</v>
      </c>
      <c r="F52" s="30" t="s">
        <v>38</v>
      </c>
    </row>
    <row r="53" ht="16.5" spans="1:6">
      <c r="A53" s="32"/>
      <c r="B53" s="32"/>
      <c r="C53" s="32"/>
      <c r="D53" s="30" t="str">
        <f>"399377"</f>
        <v>399377</v>
      </c>
      <c r="E53" s="30" t="s">
        <v>120</v>
      </c>
      <c r="F53" s="30" t="s">
        <v>38</v>
      </c>
    </row>
    <row r="54" ht="16.5" spans="1:6">
      <c r="A54" s="32"/>
      <c r="B54" s="32"/>
      <c r="C54" s="32"/>
      <c r="D54" s="30" t="str">
        <f>"399374"</f>
        <v>399374</v>
      </c>
      <c r="E54" s="30" t="s">
        <v>121</v>
      </c>
      <c r="F54" s="30" t="s">
        <v>38</v>
      </c>
    </row>
    <row r="55" ht="16.5" spans="1:6">
      <c r="A55" s="32"/>
      <c r="B55" s="32"/>
      <c r="C55" s="32"/>
      <c r="D55" s="30" t="str">
        <f>"399371"</f>
        <v>399371</v>
      </c>
      <c r="E55" s="30" t="s">
        <v>122</v>
      </c>
      <c r="F55" s="30" t="s">
        <v>38</v>
      </c>
    </row>
    <row r="56" ht="16.5" spans="1:6">
      <c r="A56" s="32"/>
      <c r="B56" s="32"/>
      <c r="C56" s="32"/>
      <c r="D56" s="30" t="str">
        <f>"399365"</f>
        <v>399365</v>
      </c>
      <c r="E56" s="30" t="s">
        <v>123</v>
      </c>
      <c r="F56" s="30" t="s">
        <v>38</v>
      </c>
    </row>
    <row r="57" ht="16.5" spans="1:6">
      <c r="A57" s="32"/>
      <c r="B57" s="32"/>
      <c r="C57" s="32"/>
      <c r="D57" s="30" t="str">
        <f>"399359"</f>
        <v>399359</v>
      </c>
      <c r="E57" s="30" t="s">
        <v>124</v>
      </c>
      <c r="F57" s="30" t="s">
        <v>38</v>
      </c>
    </row>
    <row r="58" ht="16.5" spans="1:6">
      <c r="A58" s="32"/>
      <c r="B58" s="32"/>
      <c r="C58" s="32"/>
      <c r="D58" s="30" t="str">
        <f>"399328"</f>
        <v>399328</v>
      </c>
      <c r="E58" s="30" t="s">
        <v>125</v>
      </c>
      <c r="F58" s="30" t="s">
        <v>38</v>
      </c>
    </row>
    <row r="59" ht="16.5" spans="1:6">
      <c r="A59" s="32"/>
      <c r="B59" s="32"/>
      <c r="C59" s="32"/>
      <c r="D59" s="30" t="str">
        <f>"399324"</f>
        <v>399324</v>
      </c>
      <c r="E59" s="30" t="s">
        <v>126</v>
      </c>
      <c r="F59" s="30" t="s">
        <v>38</v>
      </c>
    </row>
    <row r="60" ht="16.5" spans="1:6">
      <c r="A60" s="32"/>
      <c r="B60" s="32"/>
      <c r="C60" s="32"/>
      <c r="D60" s="30" t="str">
        <f>"399322"</f>
        <v>399322</v>
      </c>
      <c r="E60" s="30" t="s">
        <v>127</v>
      </c>
      <c r="F60" s="30" t="s">
        <v>38</v>
      </c>
    </row>
    <row r="61" ht="16.5" spans="1:6">
      <c r="A61" s="32"/>
      <c r="B61" s="32"/>
      <c r="C61" s="32"/>
      <c r="D61" s="32"/>
      <c r="E61" s="32"/>
      <c r="F61" s="32"/>
    </row>
    <row r="62" ht="16.5" spans="1:6">
      <c r="A62" s="32"/>
      <c r="B62" s="32"/>
      <c r="C62" s="32"/>
      <c r="D62" s="32"/>
      <c r="E62" s="32"/>
      <c r="F62" s="32"/>
    </row>
    <row r="63" ht="16.5" spans="1:6">
      <c r="A63" s="32"/>
      <c r="B63" s="32"/>
      <c r="C63" s="32"/>
      <c r="D63" s="32"/>
      <c r="E63" s="32"/>
      <c r="F63" s="32"/>
    </row>
    <row r="64" ht="16.5" spans="1:6">
      <c r="A64" s="32"/>
      <c r="B64" s="32"/>
      <c r="C64" s="32"/>
      <c r="D64" s="32"/>
      <c r="E64" s="32"/>
      <c r="F64" s="32"/>
    </row>
    <row r="65" ht="16.5" spans="1:6">
      <c r="A65" s="32"/>
      <c r="B65" s="32"/>
      <c r="C65" s="32"/>
      <c r="D65" s="32"/>
      <c r="E65" s="32"/>
      <c r="F65" s="32"/>
    </row>
    <row r="66" ht="16.5" spans="1:6">
      <c r="A66" s="32"/>
      <c r="B66" s="32"/>
      <c r="C66" s="32"/>
      <c r="D66" s="32"/>
      <c r="E66" s="32"/>
      <c r="F66" s="32"/>
    </row>
    <row r="67" ht="16.5" spans="1:6">
      <c r="A67" s="32"/>
      <c r="B67" s="32"/>
      <c r="C67" s="32"/>
      <c r="D67" s="32"/>
      <c r="E67" s="32"/>
      <c r="F67" s="32"/>
    </row>
    <row r="68" ht="16.5" spans="1:6">
      <c r="A68" s="32"/>
      <c r="B68" s="32"/>
      <c r="C68" s="32"/>
      <c r="D68" s="32"/>
      <c r="E68" s="32"/>
      <c r="F68" s="32"/>
    </row>
    <row r="69" ht="16.5" spans="1:6">
      <c r="A69" s="32"/>
      <c r="B69" s="32"/>
      <c r="C69" s="32"/>
      <c r="D69" s="32"/>
      <c r="E69" s="32"/>
      <c r="F69" s="32"/>
    </row>
    <row r="70" ht="16.5" spans="1:6">
      <c r="A70" s="32"/>
      <c r="B70" s="32"/>
      <c r="C70" s="32"/>
      <c r="D70" s="32"/>
      <c r="E70" s="32"/>
      <c r="F70" s="32"/>
    </row>
    <row r="71" ht="16.5" spans="1:6">
      <c r="A71" s="32"/>
      <c r="B71" s="32"/>
      <c r="C71" s="32"/>
      <c r="D71" s="32"/>
      <c r="E71" s="32"/>
      <c r="F71" s="32"/>
    </row>
    <row r="72" ht="16.5" spans="1:6">
      <c r="A72" s="32"/>
      <c r="B72" s="32"/>
      <c r="C72" s="32"/>
      <c r="D72" s="32"/>
      <c r="E72" s="32"/>
      <c r="F72" s="32"/>
    </row>
    <row r="73" ht="16.5" spans="1:6">
      <c r="A73" s="32"/>
      <c r="B73" s="32"/>
      <c r="C73" s="32"/>
      <c r="D73" s="32"/>
      <c r="E73" s="32"/>
      <c r="F73" s="32"/>
    </row>
    <row r="74" ht="16.5" spans="1:6">
      <c r="A74" s="32"/>
      <c r="B74" s="32"/>
      <c r="C74" s="32"/>
      <c r="D74" s="32"/>
      <c r="E74" s="32"/>
      <c r="F74" s="32"/>
    </row>
    <row r="75" ht="16.5" spans="1:6">
      <c r="A75" s="32"/>
      <c r="B75" s="32"/>
      <c r="C75" s="32"/>
      <c r="D75" s="32"/>
      <c r="E75" s="32"/>
      <c r="F75" s="32"/>
    </row>
    <row r="76" ht="16.5" spans="1:6">
      <c r="A76" s="32"/>
      <c r="B76" s="32"/>
      <c r="C76" s="32"/>
      <c r="D76" s="32"/>
      <c r="E76" s="32"/>
      <c r="F76" s="32"/>
    </row>
    <row r="77" ht="16.5" spans="1:6">
      <c r="A77" s="32"/>
      <c r="B77" s="32"/>
      <c r="C77" s="32"/>
      <c r="D77" s="32"/>
      <c r="E77" s="32"/>
      <c r="F77" s="32"/>
    </row>
    <row r="78" ht="16.5" spans="1:6">
      <c r="A78" s="32"/>
      <c r="B78" s="32"/>
      <c r="C78" s="32"/>
      <c r="D78" s="32"/>
      <c r="E78" s="32"/>
      <c r="F78" s="32"/>
    </row>
    <row r="79" ht="16.5" spans="1:6">
      <c r="A79" s="32"/>
      <c r="B79" s="32"/>
      <c r="C79" s="32"/>
      <c r="D79" s="32"/>
      <c r="E79" s="32"/>
      <c r="F79" s="32"/>
    </row>
    <row r="80" ht="16.5" spans="1:6">
      <c r="A80" s="32"/>
      <c r="B80" s="32"/>
      <c r="C80" s="32"/>
      <c r="D80" s="32"/>
      <c r="E80" s="32"/>
      <c r="F80" s="32"/>
    </row>
    <row r="81" ht="16.5" spans="1:6">
      <c r="A81" s="32"/>
      <c r="B81" s="32"/>
      <c r="C81" s="32"/>
      <c r="D81" s="32"/>
      <c r="E81" s="32"/>
      <c r="F81" s="32"/>
    </row>
    <row r="82" ht="16.5" spans="1:6">
      <c r="A82" s="32"/>
      <c r="B82" s="32"/>
      <c r="C82" s="32"/>
      <c r="D82" s="32"/>
      <c r="E82" s="32"/>
      <c r="F82" s="32"/>
    </row>
    <row r="83" ht="16.5" spans="1:6">
      <c r="A83" s="32"/>
      <c r="B83" s="32"/>
      <c r="C83" s="32"/>
      <c r="D83" s="32"/>
      <c r="E83" s="32"/>
      <c r="F83" s="32"/>
    </row>
    <row r="84" ht="16.5" spans="1:6">
      <c r="A84" s="32"/>
      <c r="B84" s="32"/>
      <c r="C84" s="32"/>
      <c r="D84" s="32"/>
      <c r="E84" s="32"/>
      <c r="F84" s="32"/>
    </row>
    <row r="85" ht="16.5" spans="1:6">
      <c r="A85" s="32"/>
      <c r="B85" s="32"/>
      <c r="C85" s="32"/>
      <c r="D85" s="32"/>
      <c r="E85" s="32"/>
      <c r="F85" s="32"/>
    </row>
    <row r="86" ht="16.5" spans="1:6">
      <c r="A86" s="32"/>
      <c r="B86" s="32"/>
      <c r="C86" s="32"/>
      <c r="D86" s="32"/>
      <c r="E86" s="32"/>
      <c r="F86" s="32"/>
    </row>
    <row r="87" ht="16.5" spans="1:6">
      <c r="A87" s="32"/>
      <c r="B87" s="32"/>
      <c r="C87" s="32"/>
      <c r="D87" s="32"/>
      <c r="E87" s="32"/>
      <c r="F87" s="32"/>
    </row>
    <row r="88" ht="16.5" spans="1:6">
      <c r="A88" s="32"/>
      <c r="B88" s="32"/>
      <c r="C88" s="32"/>
      <c r="D88" s="32"/>
      <c r="E88" s="32"/>
      <c r="F88" s="32"/>
    </row>
    <row r="89" ht="16.5" spans="1:6">
      <c r="A89" s="32"/>
      <c r="B89" s="32"/>
      <c r="C89" s="32"/>
      <c r="D89" s="32"/>
      <c r="E89" s="32"/>
      <c r="F89" s="32"/>
    </row>
    <row r="90" ht="16.5" spans="1:6">
      <c r="A90" s="32"/>
      <c r="B90" s="32"/>
      <c r="C90" s="32"/>
      <c r="D90" s="32"/>
      <c r="E90" s="32"/>
      <c r="F90" s="32"/>
    </row>
    <row r="91" ht="16.5" spans="1:6">
      <c r="A91" s="32"/>
      <c r="B91" s="32"/>
      <c r="C91" s="32"/>
      <c r="D91" s="32"/>
      <c r="E91" s="32"/>
      <c r="F91" s="32"/>
    </row>
    <row r="92" ht="16.5" spans="1:6">
      <c r="A92" s="32"/>
      <c r="B92" s="32"/>
      <c r="C92" s="32"/>
      <c r="D92" s="32"/>
      <c r="E92" s="32"/>
      <c r="F92" s="32"/>
    </row>
    <row r="93" ht="16.5" spans="1:6">
      <c r="A93" s="32"/>
      <c r="B93" s="32"/>
      <c r="C93" s="32"/>
      <c r="D93" s="32"/>
      <c r="E93" s="32"/>
      <c r="F93" s="32"/>
    </row>
    <row r="94" ht="16.5" spans="1:6">
      <c r="A94" s="32"/>
      <c r="B94" s="32"/>
      <c r="C94" s="32"/>
      <c r="D94" s="32"/>
      <c r="E94" s="32"/>
      <c r="F94" s="32"/>
    </row>
    <row r="95" ht="16.5" spans="1:6">
      <c r="A95" s="32"/>
      <c r="B95" s="32"/>
      <c r="C95" s="32"/>
      <c r="D95" s="32"/>
      <c r="E95" s="32"/>
      <c r="F95" s="32"/>
    </row>
    <row r="96" ht="16.5" spans="1:6">
      <c r="A96" s="32"/>
      <c r="B96" s="32"/>
      <c r="C96" s="32"/>
      <c r="D96" s="32"/>
      <c r="E96" s="32"/>
      <c r="F96" s="32"/>
    </row>
    <row r="97" ht="16.5" spans="1:6">
      <c r="A97" s="32"/>
      <c r="B97" s="32"/>
      <c r="C97" s="32"/>
      <c r="D97" s="32"/>
      <c r="E97" s="32"/>
      <c r="F97" s="32"/>
    </row>
    <row r="98" ht="16.5" spans="1:6">
      <c r="A98" s="32"/>
      <c r="B98" s="32"/>
      <c r="C98" s="32"/>
      <c r="D98" s="32"/>
      <c r="E98" s="32"/>
      <c r="F98" s="32"/>
    </row>
    <row r="99" ht="16.5" spans="1:6">
      <c r="A99" s="32"/>
      <c r="B99" s="32"/>
      <c r="C99" s="32"/>
      <c r="D99" s="32"/>
      <c r="E99" s="32"/>
      <c r="F99" s="32"/>
    </row>
    <row r="100" ht="16.5" spans="1:6">
      <c r="A100" s="32"/>
      <c r="B100" s="32"/>
      <c r="C100" s="32"/>
      <c r="D100" s="32"/>
      <c r="E100" s="32"/>
      <c r="F100" s="32"/>
    </row>
    <row r="101" ht="16.5" spans="1:6">
      <c r="A101" s="32"/>
      <c r="B101" s="32"/>
      <c r="C101" s="32"/>
      <c r="D101" s="32"/>
      <c r="E101" s="32"/>
      <c r="F101" s="32"/>
    </row>
    <row r="102" ht="16.5" spans="1:6">
      <c r="A102" s="32"/>
      <c r="B102" s="32"/>
      <c r="C102" s="32"/>
      <c r="D102" s="32"/>
      <c r="E102" s="32"/>
      <c r="F102" s="32"/>
    </row>
    <row r="103" ht="16.5" spans="1:6">
      <c r="A103" s="32"/>
      <c r="B103" s="32"/>
      <c r="C103" s="32"/>
      <c r="D103" s="32"/>
      <c r="E103" s="32"/>
      <c r="F103" s="32"/>
    </row>
    <row r="104" ht="16.5" spans="1:6">
      <c r="A104" s="32"/>
      <c r="B104" s="32"/>
      <c r="C104" s="32"/>
      <c r="D104" s="32"/>
      <c r="E104" s="32"/>
      <c r="F104" s="32"/>
    </row>
    <row r="105" ht="16.5" spans="1:6">
      <c r="A105" s="32"/>
      <c r="B105" s="32"/>
      <c r="C105" s="32"/>
      <c r="D105" s="32"/>
      <c r="E105" s="32"/>
      <c r="F105" s="32"/>
    </row>
    <row r="106" ht="16.5" spans="1:6">
      <c r="A106" s="32"/>
      <c r="B106" s="32"/>
      <c r="C106" s="32"/>
      <c r="D106" s="32"/>
      <c r="E106" s="32"/>
      <c r="F106" s="32"/>
    </row>
    <row r="107" ht="16.5" spans="1:6">
      <c r="A107" s="32"/>
      <c r="B107" s="32"/>
      <c r="C107" s="32"/>
      <c r="D107" s="32"/>
      <c r="E107" s="32"/>
      <c r="F107" s="32"/>
    </row>
    <row r="108" ht="16.5" spans="1:6">
      <c r="A108" s="32"/>
      <c r="B108" s="32"/>
      <c r="C108" s="32"/>
      <c r="D108" s="32"/>
      <c r="E108" s="32"/>
      <c r="F108" s="32"/>
    </row>
    <row r="109" ht="16.5" spans="1:3">
      <c r="A109" s="32"/>
      <c r="B109" s="32"/>
      <c r="C109" s="32"/>
    </row>
    <row r="110" ht="16.5" spans="1:3">
      <c r="A110" s="32"/>
      <c r="B110" s="32"/>
      <c r="C110" s="32"/>
    </row>
    <row r="111" ht="16.5" spans="1:3">
      <c r="A111" s="32"/>
      <c r="B111" s="32"/>
      <c r="C111" s="32"/>
    </row>
    <row r="112" ht="16.5" spans="1:3">
      <c r="A112" s="32"/>
      <c r="B112" s="32"/>
      <c r="C112" s="32"/>
    </row>
    <row r="113" ht="16.5" spans="1:3">
      <c r="A113" s="32"/>
      <c r="B113" s="32"/>
      <c r="C113" s="32"/>
    </row>
    <row r="114" ht="16.5" spans="1:3">
      <c r="A114" s="32"/>
      <c r="B114" s="32"/>
      <c r="C114" s="32"/>
    </row>
    <row r="115" ht="16.5" spans="1:3">
      <c r="A115" s="32"/>
      <c r="B115" s="32"/>
      <c r="C115" s="32"/>
    </row>
    <row r="116" ht="16.5" spans="1:3">
      <c r="A116" s="32"/>
      <c r="B116" s="32"/>
      <c r="C116" s="32"/>
    </row>
    <row r="117" ht="16.5" spans="1:3">
      <c r="A117" s="32"/>
      <c r="B117" s="32"/>
      <c r="C117" s="32"/>
    </row>
    <row r="118" ht="16.5" spans="1:3">
      <c r="A118" s="32"/>
      <c r="B118" s="32"/>
      <c r="C118" s="32"/>
    </row>
    <row r="119" ht="16.5" spans="1:3">
      <c r="A119" s="32"/>
      <c r="B119" s="32"/>
      <c r="C119" s="32"/>
    </row>
    <row r="120" ht="16.5" spans="1:3">
      <c r="A120" s="32"/>
      <c r="B120" s="32"/>
      <c r="C120" s="32"/>
    </row>
    <row r="121" ht="16.5" spans="1:3">
      <c r="A121" s="32"/>
      <c r="B121" s="32"/>
      <c r="C121" s="32"/>
    </row>
    <row r="122" ht="16.5" spans="1:3">
      <c r="A122" s="32"/>
      <c r="B122" s="32"/>
      <c r="C122" s="32"/>
    </row>
    <row r="123" ht="16.5" spans="1:3">
      <c r="A123" s="32"/>
      <c r="B123" s="32"/>
      <c r="C123" s="32"/>
    </row>
    <row r="124" ht="16.5" spans="1:3">
      <c r="A124" s="32"/>
      <c r="B124" s="32"/>
      <c r="C124" s="3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49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128</v>
      </c>
      <c r="B1" s="2"/>
      <c r="C1" s="2"/>
      <c r="D1" s="2"/>
      <c r="E1" s="2"/>
      <c r="F1" s="2"/>
      <c r="G1" s="2"/>
      <c r="H1" s="2"/>
      <c r="I1" s="2"/>
      <c r="J1" s="2"/>
      <c r="K1" s="1" t="s">
        <v>129</v>
      </c>
      <c r="L1" s="1"/>
      <c r="M1" s="1"/>
      <c r="N1" s="1"/>
      <c r="O1" s="1"/>
      <c r="P1" s="1"/>
      <c r="Q1" s="1"/>
      <c r="R1" s="1"/>
    </row>
    <row r="2" ht="22.5" spans="1:18">
      <c r="A2" s="3" t="s">
        <v>130</v>
      </c>
      <c r="B2" s="4" t="s">
        <v>131</v>
      </c>
      <c r="C2" s="4" t="s">
        <v>132</v>
      </c>
      <c r="D2" s="4" t="s">
        <v>133</v>
      </c>
      <c r="E2" s="4" t="s">
        <v>134</v>
      </c>
      <c r="F2" s="4" t="s">
        <v>135</v>
      </c>
      <c r="G2" s="4" t="s">
        <v>136</v>
      </c>
      <c r="H2" s="4" t="s">
        <v>137</v>
      </c>
      <c r="I2" s="4" t="s">
        <v>138</v>
      </c>
      <c r="J2" s="4" t="s">
        <v>139</v>
      </c>
      <c r="K2" s="11" t="s">
        <v>140</v>
      </c>
      <c r="L2" s="11" t="s">
        <v>141</v>
      </c>
      <c r="M2" s="11" t="s">
        <v>142</v>
      </c>
      <c r="N2" s="11" t="s">
        <v>143</v>
      </c>
      <c r="O2" s="11" t="s">
        <v>144</v>
      </c>
      <c r="P2" s="11" t="s">
        <v>145</v>
      </c>
      <c r="Q2" s="11" t="s">
        <v>146</v>
      </c>
      <c r="R2" s="11" t="s">
        <v>147</v>
      </c>
    </row>
    <row r="3" ht="16.5" spans="1:18">
      <c r="A3" s="15">
        <v>12</v>
      </c>
      <c r="B3" s="15" t="s">
        <v>148</v>
      </c>
      <c r="C3" s="15">
        <v>217.323</v>
      </c>
      <c r="D3" s="15">
        <v>222.482</v>
      </c>
      <c r="E3" s="15">
        <v>0</v>
      </c>
      <c r="F3" s="15">
        <v>0</v>
      </c>
      <c r="G3" s="15">
        <v>0</v>
      </c>
      <c r="H3" s="15">
        <v>1</v>
      </c>
      <c r="I3" s="17">
        <v>0.624</v>
      </c>
      <c r="J3" s="17">
        <v>2.929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-4.523</v>
      </c>
      <c r="Q3" s="20">
        <v>0</v>
      </c>
      <c r="R3" s="20">
        <v>0</v>
      </c>
    </row>
    <row r="4" ht="16.5" spans="1:18">
      <c r="A4" s="15">
        <v>13</v>
      </c>
      <c r="B4" s="15" t="s">
        <v>149</v>
      </c>
      <c r="C4" s="15">
        <v>291.157</v>
      </c>
      <c r="D4" s="15">
        <v>293.814</v>
      </c>
      <c r="E4" s="15">
        <v>0</v>
      </c>
      <c r="F4" s="15">
        <v>0</v>
      </c>
      <c r="G4" s="15">
        <v>0</v>
      </c>
      <c r="H4" s="15">
        <v>1</v>
      </c>
      <c r="I4" s="17">
        <v>0.569</v>
      </c>
      <c r="J4" s="17">
        <v>1.468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-4.742</v>
      </c>
      <c r="Q4" s="20">
        <v>0</v>
      </c>
      <c r="R4" s="20">
        <v>0</v>
      </c>
    </row>
    <row r="5" ht="16.5" spans="1:18">
      <c r="A5" s="15">
        <v>22</v>
      </c>
      <c r="B5" s="15" t="s">
        <v>150</v>
      </c>
      <c r="C5" s="15">
        <v>244.396</v>
      </c>
      <c r="D5" s="15">
        <v>246.545</v>
      </c>
      <c r="E5" s="15">
        <v>0</v>
      </c>
      <c r="F5" s="15">
        <v>0</v>
      </c>
      <c r="G5" s="15">
        <v>0</v>
      </c>
      <c r="H5" s="15">
        <v>1</v>
      </c>
      <c r="I5" s="17">
        <v>0.528</v>
      </c>
      <c r="J5" s="17">
        <v>1.395</v>
      </c>
      <c r="K5" s="20">
        <v>1</v>
      </c>
      <c r="L5" s="20">
        <v>2</v>
      </c>
      <c r="M5" s="20">
        <v>0</v>
      </c>
      <c r="N5" s="20">
        <v>0</v>
      </c>
      <c r="O5" s="20">
        <v>0</v>
      </c>
      <c r="P5" s="20">
        <v>-0.369</v>
      </c>
      <c r="Q5" s="20">
        <v>0</v>
      </c>
      <c r="R5" s="20">
        <v>0</v>
      </c>
    </row>
    <row r="6" ht="16.5" spans="1:18">
      <c r="A6" s="15">
        <v>40</v>
      </c>
      <c r="B6" s="15" t="s">
        <v>151</v>
      </c>
      <c r="C6" s="15">
        <v>3187.296</v>
      </c>
      <c r="D6" s="15">
        <v>3785.568</v>
      </c>
      <c r="E6" s="15">
        <v>0</v>
      </c>
      <c r="F6" s="15">
        <v>0</v>
      </c>
      <c r="G6" s="15">
        <v>0</v>
      </c>
      <c r="H6" s="15">
        <v>1</v>
      </c>
      <c r="I6" s="17">
        <v>1.428</v>
      </c>
      <c r="J6" s="17">
        <v>17.006</v>
      </c>
      <c r="K6" s="20">
        <v>4</v>
      </c>
      <c r="L6" s="20">
        <v>2</v>
      </c>
      <c r="M6" s="20">
        <v>0</v>
      </c>
      <c r="N6" s="20">
        <v>1</v>
      </c>
      <c r="O6" s="20">
        <v>0</v>
      </c>
      <c r="P6" s="20">
        <v>-6.085</v>
      </c>
      <c r="Q6" s="20">
        <v>0</v>
      </c>
      <c r="R6" s="20">
        <v>0</v>
      </c>
    </row>
    <row r="7" ht="16.5" spans="1:18">
      <c r="A7" s="15">
        <v>61</v>
      </c>
      <c r="B7" s="15" t="s">
        <v>152</v>
      </c>
      <c r="C7" s="15">
        <v>172.907</v>
      </c>
      <c r="D7" s="15">
        <v>175.773</v>
      </c>
      <c r="E7" s="15">
        <v>0</v>
      </c>
      <c r="F7" s="15">
        <v>0</v>
      </c>
      <c r="G7" s="15">
        <v>0</v>
      </c>
      <c r="H7" s="15">
        <v>1</v>
      </c>
      <c r="I7" s="17">
        <v>0.76</v>
      </c>
      <c r="J7" s="17">
        <v>2.378</v>
      </c>
      <c r="K7" s="20">
        <v>4</v>
      </c>
      <c r="L7" s="20">
        <v>2</v>
      </c>
      <c r="M7" s="20">
        <v>0</v>
      </c>
      <c r="N7" s="20">
        <v>1</v>
      </c>
      <c r="O7" s="20">
        <v>0</v>
      </c>
      <c r="P7" s="20">
        <v>-4.306</v>
      </c>
      <c r="Q7" s="20">
        <v>0</v>
      </c>
      <c r="R7" s="20">
        <v>0</v>
      </c>
    </row>
    <row r="8" ht="16.5" spans="1:18">
      <c r="A8" s="15">
        <v>78</v>
      </c>
      <c r="B8" s="15" t="s">
        <v>153</v>
      </c>
      <c r="C8" s="15">
        <v>2615.77</v>
      </c>
      <c r="D8" s="15">
        <v>3250.595</v>
      </c>
      <c r="E8" s="15">
        <v>0</v>
      </c>
      <c r="F8" s="15">
        <v>0</v>
      </c>
      <c r="G8" s="15">
        <v>0</v>
      </c>
      <c r="H8" s="15">
        <v>1</v>
      </c>
      <c r="I8" s="17">
        <v>0.004</v>
      </c>
      <c r="J8" s="17">
        <v>19.532</v>
      </c>
      <c r="K8" s="20">
        <v>1</v>
      </c>
      <c r="L8" s="20">
        <v>1</v>
      </c>
      <c r="M8" s="20">
        <v>0</v>
      </c>
      <c r="N8" s="20">
        <v>0</v>
      </c>
      <c r="O8" s="20">
        <v>0</v>
      </c>
      <c r="P8" s="20">
        <v>-8.017</v>
      </c>
      <c r="Q8" s="20">
        <v>0</v>
      </c>
      <c r="R8" s="20">
        <v>0</v>
      </c>
    </row>
    <row r="9" ht="16.5" spans="1:18">
      <c r="A9" s="15">
        <v>101</v>
      </c>
      <c r="B9" s="15" t="s">
        <v>154</v>
      </c>
      <c r="C9" s="15">
        <v>242.464</v>
      </c>
      <c r="D9" s="15">
        <v>244.568</v>
      </c>
      <c r="E9" s="15">
        <v>0</v>
      </c>
      <c r="F9" s="15">
        <v>0</v>
      </c>
      <c r="G9" s="15">
        <v>0</v>
      </c>
      <c r="H9" s="15">
        <v>1</v>
      </c>
      <c r="I9" s="17">
        <v>0.534</v>
      </c>
      <c r="J9" s="17">
        <v>1.389</v>
      </c>
      <c r="K9" s="20">
        <v>1</v>
      </c>
      <c r="L9" s="20">
        <v>2</v>
      </c>
      <c r="M9" s="20">
        <v>-1</v>
      </c>
      <c r="N9" s="20">
        <v>1</v>
      </c>
      <c r="O9" s="20">
        <v>0</v>
      </c>
      <c r="P9" s="20">
        <v>-1.101</v>
      </c>
      <c r="Q9" s="20">
        <v>0</v>
      </c>
      <c r="R9" s="20">
        <v>0</v>
      </c>
    </row>
    <row r="10" ht="16.5" spans="1:18">
      <c r="A10" s="15">
        <v>116</v>
      </c>
      <c r="B10" s="15" t="s">
        <v>155</v>
      </c>
      <c r="C10" s="15">
        <v>192.824</v>
      </c>
      <c r="D10" s="15">
        <v>194.509</v>
      </c>
      <c r="E10" s="15">
        <v>0</v>
      </c>
      <c r="F10" s="15">
        <v>0</v>
      </c>
      <c r="G10" s="15">
        <v>0</v>
      </c>
      <c r="H10" s="15">
        <v>1</v>
      </c>
      <c r="I10" s="17">
        <v>0.702</v>
      </c>
      <c r="J10" s="17">
        <v>1.563</v>
      </c>
      <c r="K10" s="20">
        <v>4</v>
      </c>
      <c r="L10" s="20">
        <v>2</v>
      </c>
      <c r="M10" s="20">
        <v>-1</v>
      </c>
      <c r="N10" s="20">
        <v>1</v>
      </c>
      <c r="O10" s="20">
        <v>0</v>
      </c>
      <c r="P10" s="20">
        <v>-0.027</v>
      </c>
      <c r="Q10" s="20">
        <v>0</v>
      </c>
      <c r="R10" s="20">
        <v>0</v>
      </c>
    </row>
    <row r="11" ht="16.5" spans="1:18">
      <c r="A11" s="15">
        <v>131</v>
      </c>
      <c r="B11" s="15" t="s">
        <v>156</v>
      </c>
      <c r="C11" s="15">
        <v>1899.43</v>
      </c>
      <c r="D11" s="15">
        <v>2620.249</v>
      </c>
      <c r="E11" s="15">
        <v>0</v>
      </c>
      <c r="F11" s="15">
        <v>0</v>
      </c>
      <c r="G11" s="15">
        <v>0</v>
      </c>
      <c r="H11" s="15">
        <v>1</v>
      </c>
      <c r="I11" s="17">
        <v>2.329</v>
      </c>
      <c r="J11" s="17">
        <v>29.198</v>
      </c>
      <c r="K11" s="20">
        <v>4</v>
      </c>
      <c r="L11" s="20">
        <v>2</v>
      </c>
      <c r="M11" s="20">
        <v>0</v>
      </c>
      <c r="N11" s="20">
        <v>1</v>
      </c>
      <c r="O11" s="20">
        <v>0</v>
      </c>
      <c r="P11" s="20">
        <v>-12.485</v>
      </c>
      <c r="Q11" s="20">
        <v>0</v>
      </c>
      <c r="R11" s="20">
        <v>0</v>
      </c>
    </row>
    <row r="12" ht="16.5" spans="1:18">
      <c r="A12" s="15">
        <v>139</v>
      </c>
      <c r="B12" s="15" t="s">
        <v>157</v>
      </c>
      <c r="C12" s="15">
        <v>342.717</v>
      </c>
      <c r="D12" s="15">
        <v>374.261</v>
      </c>
      <c r="E12" s="15">
        <v>0</v>
      </c>
      <c r="F12" s="15">
        <v>0</v>
      </c>
      <c r="G12" s="15">
        <v>0</v>
      </c>
      <c r="H12" s="15">
        <v>1</v>
      </c>
      <c r="I12" s="17">
        <v>0.484</v>
      </c>
      <c r="J12" s="17">
        <v>8.872</v>
      </c>
      <c r="K12" s="20">
        <v>4</v>
      </c>
      <c r="L12" s="20">
        <v>2</v>
      </c>
      <c r="M12" s="20">
        <v>-1</v>
      </c>
      <c r="N12" s="20">
        <v>1</v>
      </c>
      <c r="O12" s="20">
        <v>0</v>
      </c>
      <c r="P12" s="20">
        <v>-11.017</v>
      </c>
      <c r="Q12" s="20">
        <v>0</v>
      </c>
      <c r="R12" s="20">
        <v>0</v>
      </c>
    </row>
    <row r="13" ht="16.5" spans="1:18">
      <c r="A13" s="15">
        <v>832</v>
      </c>
      <c r="B13" s="15" t="s">
        <v>158</v>
      </c>
      <c r="C13" s="15">
        <v>383.677</v>
      </c>
      <c r="D13" s="15">
        <v>423.1</v>
      </c>
      <c r="E13" s="15">
        <v>0</v>
      </c>
      <c r="F13" s="15">
        <v>0</v>
      </c>
      <c r="G13" s="15">
        <v>0</v>
      </c>
      <c r="H13" s="15">
        <v>1</v>
      </c>
      <c r="I13" s="17">
        <v>0.675</v>
      </c>
      <c r="J13" s="17">
        <v>9.929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-9.611</v>
      </c>
      <c r="Q13" s="20">
        <v>0</v>
      </c>
      <c r="R13" s="20">
        <v>0</v>
      </c>
    </row>
    <row r="14" ht="16.5" spans="1:18">
      <c r="A14" s="15">
        <v>869</v>
      </c>
      <c r="B14" s="15" t="s">
        <v>159</v>
      </c>
      <c r="C14" s="15">
        <v>2871.115</v>
      </c>
      <c r="D14" s="15">
        <v>3286.62</v>
      </c>
      <c r="E14" s="15">
        <v>0</v>
      </c>
      <c r="F14" s="15">
        <v>0</v>
      </c>
      <c r="G14" s="15">
        <v>0</v>
      </c>
      <c r="H14" s="15">
        <v>1</v>
      </c>
      <c r="I14" s="17">
        <v>6.659</v>
      </c>
      <c r="J14" s="17">
        <v>18.459</v>
      </c>
      <c r="K14" s="20">
        <v>4</v>
      </c>
      <c r="L14" s="20">
        <v>2</v>
      </c>
      <c r="M14" s="20">
        <v>0</v>
      </c>
      <c r="N14" s="20">
        <v>0</v>
      </c>
      <c r="O14" s="20">
        <v>0</v>
      </c>
      <c r="P14" s="20">
        <v>-0.052</v>
      </c>
      <c r="Q14" s="20">
        <v>0</v>
      </c>
      <c r="R14" s="20">
        <v>-1</v>
      </c>
    </row>
    <row r="15" ht="16.5" spans="1:18">
      <c r="A15" s="15">
        <v>923</v>
      </c>
      <c r="B15" s="15" t="s">
        <v>160</v>
      </c>
      <c r="C15" s="15">
        <v>244.95</v>
      </c>
      <c r="D15" s="15">
        <v>247.157</v>
      </c>
      <c r="E15" s="15">
        <v>0</v>
      </c>
      <c r="F15" s="15">
        <v>0</v>
      </c>
      <c r="G15" s="15">
        <v>0</v>
      </c>
      <c r="H15" s="15">
        <v>1</v>
      </c>
      <c r="I15" s="17">
        <v>0.573</v>
      </c>
      <c r="J15" s="17">
        <v>1.461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-0.006</v>
      </c>
      <c r="Q15" s="20">
        <v>0</v>
      </c>
      <c r="R15" s="20">
        <v>0</v>
      </c>
    </row>
    <row r="16" ht="16.5" spans="1:18">
      <c r="A16" s="15">
        <v>994</v>
      </c>
      <c r="B16" s="15" t="s">
        <v>161</v>
      </c>
      <c r="C16" s="15">
        <v>5794.315</v>
      </c>
      <c r="D16" s="15">
        <v>7190.817</v>
      </c>
      <c r="E16" s="15">
        <v>0</v>
      </c>
      <c r="F16" s="15">
        <v>0</v>
      </c>
      <c r="G16" s="15">
        <v>0</v>
      </c>
      <c r="H16" s="15">
        <v>1</v>
      </c>
      <c r="I16" s="17">
        <v>0.579</v>
      </c>
      <c r="J16" s="17">
        <v>19.888</v>
      </c>
      <c r="K16" s="20">
        <v>1</v>
      </c>
      <c r="L16" s="20">
        <v>2</v>
      </c>
      <c r="M16" s="20">
        <v>0</v>
      </c>
      <c r="N16" s="20">
        <v>0</v>
      </c>
      <c r="O16" s="20">
        <v>0</v>
      </c>
      <c r="P16" s="20">
        <v>-0.656</v>
      </c>
      <c r="Q16" s="20">
        <v>0</v>
      </c>
      <c r="R16" s="20">
        <v>-1</v>
      </c>
    </row>
    <row r="17" ht="16.5" spans="1:18">
      <c r="A17" s="15">
        <v>399239</v>
      </c>
      <c r="B17" s="15" t="s">
        <v>162</v>
      </c>
      <c r="C17" s="15">
        <v>1384.314</v>
      </c>
      <c r="D17" s="15">
        <v>2002.338</v>
      </c>
      <c r="E17" s="15">
        <v>0</v>
      </c>
      <c r="F17" s="15">
        <v>0</v>
      </c>
      <c r="G17" s="15">
        <v>0</v>
      </c>
      <c r="H17" s="15">
        <v>1</v>
      </c>
      <c r="I17" s="17">
        <v>0.234</v>
      </c>
      <c r="J17" s="17">
        <v>31.027</v>
      </c>
      <c r="K17" s="20">
        <v>2</v>
      </c>
      <c r="L17" s="20">
        <v>2</v>
      </c>
      <c r="M17" s="20">
        <v>-1</v>
      </c>
      <c r="N17" s="20">
        <v>1</v>
      </c>
      <c r="O17" s="20">
        <v>0</v>
      </c>
      <c r="P17" s="20">
        <v>-0.455</v>
      </c>
      <c r="Q17" s="20">
        <v>0</v>
      </c>
      <c r="R17" s="20">
        <v>0</v>
      </c>
    </row>
    <row r="18" ht="16.5" spans="1:18">
      <c r="A18" s="15">
        <v>399282</v>
      </c>
      <c r="B18" s="15" t="s">
        <v>163</v>
      </c>
      <c r="C18" s="15">
        <v>3518.09</v>
      </c>
      <c r="D18" s="15">
        <v>5061.538</v>
      </c>
      <c r="E18" s="15">
        <v>0</v>
      </c>
      <c r="F18" s="15">
        <v>0</v>
      </c>
      <c r="G18" s="15">
        <v>0</v>
      </c>
      <c r="H18" s="15">
        <v>1</v>
      </c>
      <c r="I18" s="17">
        <v>1.993</v>
      </c>
      <c r="J18" s="17">
        <v>31.879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-3.822</v>
      </c>
      <c r="Q18" s="20">
        <v>0</v>
      </c>
      <c r="R18" s="20">
        <v>0</v>
      </c>
    </row>
    <row r="19" ht="16.5" spans="1:18">
      <c r="A19" s="15">
        <v>399283</v>
      </c>
      <c r="B19" s="15" t="s">
        <v>164</v>
      </c>
      <c r="C19" s="15">
        <v>2752.205</v>
      </c>
      <c r="D19" s="15">
        <v>3579.139</v>
      </c>
      <c r="E19" s="15">
        <v>0</v>
      </c>
      <c r="F19" s="15">
        <v>0</v>
      </c>
      <c r="G19" s="15">
        <v>0</v>
      </c>
      <c r="H19" s="15">
        <v>1</v>
      </c>
      <c r="I19" s="17">
        <v>0.777</v>
      </c>
      <c r="J19" s="17">
        <v>23.702</v>
      </c>
      <c r="K19" s="20">
        <v>4</v>
      </c>
      <c r="L19" s="20">
        <v>2</v>
      </c>
      <c r="M19" s="20">
        <v>0</v>
      </c>
      <c r="N19" s="20">
        <v>1</v>
      </c>
      <c r="O19" s="20">
        <v>0</v>
      </c>
      <c r="P19" s="20">
        <v>1.436</v>
      </c>
      <c r="Q19" s="20">
        <v>0</v>
      </c>
      <c r="R19" s="20">
        <v>0</v>
      </c>
    </row>
    <row r="20" ht="16.5" spans="1:18">
      <c r="A20" s="15">
        <v>399284</v>
      </c>
      <c r="B20" s="15" t="s">
        <v>165</v>
      </c>
      <c r="C20" s="15">
        <v>2708.727</v>
      </c>
      <c r="D20" s="15">
        <v>3674.522</v>
      </c>
      <c r="E20" s="15">
        <v>0</v>
      </c>
      <c r="F20" s="15">
        <v>0</v>
      </c>
      <c r="G20" s="15">
        <v>0</v>
      </c>
      <c r="H20" s="15">
        <v>1</v>
      </c>
      <c r="I20" s="17">
        <v>1.251</v>
      </c>
      <c r="J20" s="17">
        <v>27.206</v>
      </c>
      <c r="K20" s="20">
        <v>2</v>
      </c>
      <c r="L20" s="20">
        <v>2</v>
      </c>
      <c r="M20" s="20">
        <v>-1</v>
      </c>
      <c r="N20" s="20">
        <v>1</v>
      </c>
      <c r="O20" s="20">
        <v>0</v>
      </c>
      <c r="P20" s="20">
        <v>-0.225</v>
      </c>
      <c r="Q20" s="20">
        <v>0</v>
      </c>
      <c r="R20" s="20">
        <v>0</v>
      </c>
    </row>
    <row r="21" ht="16.5" spans="1:18">
      <c r="A21" s="15">
        <v>399289</v>
      </c>
      <c r="B21" s="15" t="s">
        <v>166</v>
      </c>
      <c r="C21" s="15">
        <v>116.333</v>
      </c>
      <c r="D21" s="15">
        <v>117.43</v>
      </c>
      <c r="E21" s="15">
        <v>0</v>
      </c>
      <c r="F21" s="15">
        <v>0</v>
      </c>
      <c r="G21" s="15">
        <v>0</v>
      </c>
      <c r="H21" s="15">
        <v>1</v>
      </c>
      <c r="I21" s="17">
        <v>0.566</v>
      </c>
      <c r="J21" s="17">
        <v>1.495</v>
      </c>
      <c r="K21" s="20">
        <v>4</v>
      </c>
      <c r="L21" s="20">
        <v>2</v>
      </c>
      <c r="M21" s="20">
        <v>0</v>
      </c>
      <c r="N21" s="20">
        <v>1</v>
      </c>
      <c r="O21" s="20">
        <v>0</v>
      </c>
      <c r="P21" s="20">
        <v>-4.782</v>
      </c>
      <c r="Q21" s="20">
        <v>0</v>
      </c>
      <c r="R21" s="20">
        <v>0</v>
      </c>
    </row>
    <row r="22" ht="16.5" spans="1:18">
      <c r="A22" s="15">
        <v>399290</v>
      </c>
      <c r="B22" s="15" t="s">
        <v>167</v>
      </c>
      <c r="C22" s="15">
        <v>149.124</v>
      </c>
      <c r="D22" s="15">
        <v>164.674</v>
      </c>
      <c r="E22" s="15">
        <v>0</v>
      </c>
      <c r="F22" s="15">
        <v>0</v>
      </c>
      <c r="G22" s="15">
        <v>0</v>
      </c>
      <c r="H22" s="15">
        <v>1</v>
      </c>
      <c r="I22" s="17">
        <v>0.22</v>
      </c>
      <c r="J22" s="17">
        <v>9.642</v>
      </c>
      <c r="K22" s="20">
        <v>2</v>
      </c>
      <c r="L22" s="20">
        <v>2</v>
      </c>
      <c r="M22" s="20">
        <v>-1</v>
      </c>
      <c r="N22" s="20">
        <v>1</v>
      </c>
      <c r="O22" s="20">
        <v>0</v>
      </c>
      <c r="P22" s="20">
        <v>0.094</v>
      </c>
      <c r="Q22" s="20">
        <v>0</v>
      </c>
      <c r="R22" s="20">
        <v>0</v>
      </c>
    </row>
    <row r="23" ht="16.5" spans="1:18">
      <c r="A23" s="15">
        <v>399298</v>
      </c>
      <c r="B23" s="15" t="s">
        <v>168</v>
      </c>
      <c r="C23" s="15">
        <v>205.905</v>
      </c>
      <c r="D23" s="15">
        <v>207.89</v>
      </c>
      <c r="E23" s="15">
        <v>0</v>
      </c>
      <c r="F23" s="15">
        <v>0</v>
      </c>
      <c r="G23" s="15">
        <v>0</v>
      </c>
      <c r="H23" s="15">
        <v>1</v>
      </c>
      <c r="I23" s="17">
        <v>0.652</v>
      </c>
      <c r="J23" s="17">
        <v>1.601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</row>
    <row r="24" ht="16.5" spans="1:18">
      <c r="A24" s="15">
        <v>399299</v>
      </c>
      <c r="B24" s="15" t="s">
        <v>169</v>
      </c>
      <c r="C24" s="15">
        <v>237.129</v>
      </c>
      <c r="D24" s="15">
        <v>239.476</v>
      </c>
      <c r="E24" s="15">
        <v>0</v>
      </c>
      <c r="F24" s="15">
        <v>0</v>
      </c>
      <c r="G24" s="15">
        <v>0</v>
      </c>
      <c r="H24" s="15">
        <v>1</v>
      </c>
      <c r="I24" s="17">
        <v>0.509</v>
      </c>
      <c r="J24" s="17">
        <v>1.484</v>
      </c>
      <c r="K24" s="20">
        <v>4</v>
      </c>
      <c r="L24" s="20">
        <v>2</v>
      </c>
      <c r="M24" s="20">
        <v>-1</v>
      </c>
      <c r="N24" s="20">
        <v>1</v>
      </c>
      <c r="O24" s="20">
        <v>0</v>
      </c>
      <c r="P24" s="20">
        <v>1.023</v>
      </c>
      <c r="Q24" s="20">
        <v>0</v>
      </c>
      <c r="R24" s="20">
        <v>0</v>
      </c>
    </row>
    <row r="25" ht="16.5" spans="1:18">
      <c r="A25" s="15">
        <v>399301</v>
      </c>
      <c r="B25" s="15" t="s">
        <v>170</v>
      </c>
      <c r="C25" s="15">
        <v>209.621</v>
      </c>
      <c r="D25" s="15">
        <v>211.641</v>
      </c>
      <c r="E25" s="15">
        <v>0</v>
      </c>
      <c r="F25" s="15">
        <v>0</v>
      </c>
      <c r="G25" s="15">
        <v>0</v>
      </c>
      <c r="H25" s="15">
        <v>1</v>
      </c>
      <c r="I25" s="17">
        <v>0.652</v>
      </c>
      <c r="J25" s="17">
        <v>1.6</v>
      </c>
      <c r="K25" s="20">
        <v>0</v>
      </c>
      <c r="L25" s="20">
        <v>2</v>
      </c>
      <c r="M25" s="20">
        <v>0</v>
      </c>
      <c r="N25" s="20">
        <v>-1</v>
      </c>
      <c r="O25" s="20">
        <v>0</v>
      </c>
      <c r="P25" s="20">
        <v>-6.663</v>
      </c>
      <c r="Q25" s="20">
        <v>0</v>
      </c>
      <c r="R25" s="20">
        <v>0</v>
      </c>
    </row>
    <row r="26" ht="16.5" spans="1:18">
      <c r="A26" s="15">
        <v>399302</v>
      </c>
      <c r="B26" s="15" t="s">
        <v>171</v>
      </c>
      <c r="C26" s="15">
        <v>213.593</v>
      </c>
      <c r="D26" s="15">
        <v>215.791</v>
      </c>
      <c r="E26" s="15">
        <v>0</v>
      </c>
      <c r="F26" s="15">
        <v>0</v>
      </c>
      <c r="G26" s="15">
        <v>0</v>
      </c>
      <c r="H26" s="15">
        <v>1</v>
      </c>
      <c r="I26" s="17">
        <v>0.736</v>
      </c>
      <c r="J26" s="17">
        <v>1.747</v>
      </c>
      <c r="K26" s="20">
        <v>0</v>
      </c>
      <c r="L26" s="20">
        <v>2</v>
      </c>
      <c r="M26" s="20">
        <v>0</v>
      </c>
      <c r="N26" s="20">
        <v>0</v>
      </c>
      <c r="O26" s="20">
        <v>0</v>
      </c>
      <c r="P26" s="20">
        <v>-0.663</v>
      </c>
      <c r="Q26" s="20">
        <v>0</v>
      </c>
      <c r="R26" s="20">
        <v>0</v>
      </c>
    </row>
    <row r="27" ht="16.5" spans="1:18">
      <c r="A27" s="15">
        <v>399307</v>
      </c>
      <c r="B27" s="15" t="s">
        <v>172</v>
      </c>
      <c r="C27" s="15">
        <v>269.688</v>
      </c>
      <c r="D27" s="15">
        <v>302.345</v>
      </c>
      <c r="E27" s="15">
        <v>0</v>
      </c>
      <c r="F27" s="15">
        <v>0</v>
      </c>
      <c r="G27" s="15">
        <v>0</v>
      </c>
      <c r="H27" s="15">
        <v>1</v>
      </c>
      <c r="I27" s="17">
        <v>0.792</v>
      </c>
      <c r="J27" s="17">
        <v>11.508</v>
      </c>
      <c r="K27" s="20">
        <v>1</v>
      </c>
      <c r="L27" s="20">
        <v>2</v>
      </c>
      <c r="M27" s="20">
        <v>0</v>
      </c>
      <c r="N27" s="20">
        <v>1</v>
      </c>
      <c r="O27" s="20">
        <v>0</v>
      </c>
      <c r="P27" s="20">
        <v>-5.226</v>
      </c>
      <c r="Q27" s="20">
        <v>0</v>
      </c>
      <c r="R27" s="20">
        <v>0</v>
      </c>
    </row>
    <row r="28" ht="16.5" spans="1:18">
      <c r="A28" s="15">
        <v>399360</v>
      </c>
      <c r="B28" s="15" t="s">
        <v>173</v>
      </c>
      <c r="C28" s="15">
        <v>4492.714</v>
      </c>
      <c r="D28" s="15">
        <v>6090.369</v>
      </c>
      <c r="E28" s="15">
        <v>0</v>
      </c>
      <c r="F28" s="15">
        <v>0</v>
      </c>
      <c r="G28" s="15">
        <v>0</v>
      </c>
      <c r="H28" s="15">
        <v>1</v>
      </c>
      <c r="I28" s="17">
        <v>3.263</v>
      </c>
      <c r="J28" s="17">
        <v>28.64</v>
      </c>
      <c r="K28" s="20">
        <v>4</v>
      </c>
      <c r="L28" s="20">
        <v>2</v>
      </c>
      <c r="M28" s="20">
        <v>-1</v>
      </c>
      <c r="N28" s="20">
        <v>1</v>
      </c>
      <c r="O28" s="20">
        <v>0</v>
      </c>
      <c r="P28" s="20">
        <v>1.241</v>
      </c>
      <c r="Q28" s="20">
        <v>0</v>
      </c>
      <c r="R28" s="20">
        <v>0</v>
      </c>
    </row>
    <row r="29" ht="16.5" spans="1:18">
      <c r="A29" s="15">
        <v>399361</v>
      </c>
      <c r="B29" s="15" t="s">
        <v>174</v>
      </c>
      <c r="C29" s="15">
        <v>2668.318</v>
      </c>
      <c r="D29" s="15">
        <v>3666.601</v>
      </c>
      <c r="E29" s="15">
        <v>0</v>
      </c>
      <c r="F29" s="15">
        <v>0</v>
      </c>
      <c r="G29" s="15">
        <v>0</v>
      </c>
      <c r="H29" s="15">
        <v>1</v>
      </c>
      <c r="I29" s="17">
        <v>3.127</v>
      </c>
      <c r="J29" s="17">
        <v>29.502</v>
      </c>
      <c r="K29" s="20">
        <v>3</v>
      </c>
      <c r="L29" s="20">
        <v>2</v>
      </c>
      <c r="M29" s="20">
        <v>0</v>
      </c>
      <c r="N29" s="20">
        <v>1</v>
      </c>
      <c r="O29" s="20">
        <v>0</v>
      </c>
      <c r="P29" s="20">
        <v>-3.35</v>
      </c>
      <c r="Q29" s="20">
        <v>0</v>
      </c>
      <c r="R29" s="20">
        <v>0</v>
      </c>
    </row>
    <row r="30" ht="16.5" spans="1:18">
      <c r="A30" s="15">
        <v>399413</v>
      </c>
      <c r="B30" s="15" t="s">
        <v>175</v>
      </c>
      <c r="C30" s="15">
        <v>142.621</v>
      </c>
      <c r="D30" s="15">
        <v>157.143</v>
      </c>
      <c r="E30" s="15">
        <v>0</v>
      </c>
      <c r="F30" s="15">
        <v>0</v>
      </c>
      <c r="G30" s="15">
        <v>0</v>
      </c>
      <c r="H30" s="15">
        <v>1</v>
      </c>
      <c r="I30" s="17">
        <v>0.703</v>
      </c>
      <c r="J30" s="17">
        <v>9.88</v>
      </c>
      <c r="K30" s="20">
        <v>4</v>
      </c>
      <c r="L30" s="20">
        <v>2</v>
      </c>
      <c r="M30" s="20">
        <v>-1</v>
      </c>
      <c r="N30" s="20">
        <v>1</v>
      </c>
      <c r="O30" s="20">
        <v>0</v>
      </c>
      <c r="P30" s="20">
        <v>-1.124</v>
      </c>
      <c r="Q30" s="20">
        <v>0</v>
      </c>
      <c r="R30" s="20">
        <v>0</v>
      </c>
    </row>
    <row r="31" ht="16.5" spans="1:18">
      <c r="A31" s="15">
        <v>399418</v>
      </c>
      <c r="B31" s="15" t="s">
        <v>176</v>
      </c>
      <c r="C31" s="15">
        <v>3009.308</v>
      </c>
      <c r="D31" s="15">
        <v>4279.28</v>
      </c>
      <c r="E31" s="15">
        <v>0</v>
      </c>
      <c r="F31" s="15">
        <v>0</v>
      </c>
      <c r="G31" s="15">
        <v>0</v>
      </c>
      <c r="H31" s="15">
        <v>1</v>
      </c>
      <c r="I31" s="17">
        <v>0.948</v>
      </c>
      <c r="J31" s="17">
        <v>30.344</v>
      </c>
      <c r="K31" s="20">
        <v>0</v>
      </c>
      <c r="L31" s="20">
        <v>2</v>
      </c>
      <c r="M31" s="20">
        <v>0</v>
      </c>
      <c r="N31" s="20">
        <v>-1</v>
      </c>
      <c r="O31" s="20">
        <v>0</v>
      </c>
      <c r="P31" s="20">
        <v>-2.187</v>
      </c>
      <c r="Q31" s="20">
        <v>0</v>
      </c>
      <c r="R31" s="20">
        <v>0</v>
      </c>
    </row>
    <row r="32" ht="16.5" spans="1:18">
      <c r="A32" s="15">
        <v>399427</v>
      </c>
      <c r="B32" s="15" t="s">
        <v>177</v>
      </c>
      <c r="C32" s="15">
        <v>2139.628</v>
      </c>
      <c r="D32" s="15">
        <v>2475.492</v>
      </c>
      <c r="E32" s="15">
        <v>0</v>
      </c>
      <c r="F32" s="15">
        <v>0</v>
      </c>
      <c r="G32" s="15">
        <v>0</v>
      </c>
      <c r="H32" s="15">
        <v>1</v>
      </c>
      <c r="I32" s="17">
        <v>1.685</v>
      </c>
      <c r="J32" s="17">
        <v>15.024</v>
      </c>
      <c r="K32" s="20">
        <v>1</v>
      </c>
      <c r="L32" s="20">
        <v>2</v>
      </c>
      <c r="M32" s="20">
        <v>0</v>
      </c>
      <c r="N32" s="20">
        <v>0</v>
      </c>
      <c r="O32" s="20">
        <v>0</v>
      </c>
      <c r="P32" s="20">
        <v>-5.032</v>
      </c>
      <c r="Q32" s="20">
        <v>0</v>
      </c>
      <c r="R32" s="20">
        <v>0</v>
      </c>
    </row>
    <row r="33" ht="16.5" spans="1:18">
      <c r="A33" s="15">
        <v>399481</v>
      </c>
      <c r="B33" s="15" t="s">
        <v>149</v>
      </c>
      <c r="C33" s="15">
        <v>127.56</v>
      </c>
      <c r="D33" s="15">
        <v>127.774</v>
      </c>
      <c r="E33" s="15">
        <v>0</v>
      </c>
      <c r="F33" s="15">
        <v>0</v>
      </c>
      <c r="G33" s="15">
        <v>0</v>
      </c>
      <c r="H33" s="15">
        <v>1</v>
      </c>
      <c r="I33" s="17">
        <v>0.127</v>
      </c>
      <c r="J33" s="17">
        <v>0.294</v>
      </c>
      <c r="K33" s="20">
        <v>1</v>
      </c>
      <c r="L33" s="20">
        <v>1</v>
      </c>
      <c r="M33" s="20">
        <v>0</v>
      </c>
      <c r="N33" s="20">
        <v>1</v>
      </c>
      <c r="O33" s="20">
        <v>0</v>
      </c>
      <c r="P33" s="20">
        <v>-3.813</v>
      </c>
      <c r="Q33" s="20">
        <v>0</v>
      </c>
      <c r="R33" s="20">
        <v>0</v>
      </c>
    </row>
    <row r="34" ht="16.5" spans="1:18">
      <c r="A34" s="15">
        <v>399675</v>
      </c>
      <c r="B34" s="15" t="s">
        <v>178</v>
      </c>
      <c r="C34" s="15">
        <v>2308.14</v>
      </c>
      <c r="D34" s="15">
        <v>3331.511</v>
      </c>
      <c r="E34" s="15">
        <v>0</v>
      </c>
      <c r="F34" s="15">
        <v>0</v>
      </c>
      <c r="G34" s="15">
        <v>0</v>
      </c>
      <c r="H34" s="15">
        <v>1</v>
      </c>
      <c r="I34" s="17">
        <v>1.046</v>
      </c>
      <c r="J34" s="17">
        <v>31.443</v>
      </c>
      <c r="K34" s="20">
        <v>4</v>
      </c>
      <c r="L34" s="20">
        <v>1</v>
      </c>
      <c r="M34" s="20">
        <v>0</v>
      </c>
      <c r="N34" s="20">
        <v>0</v>
      </c>
      <c r="O34" s="20">
        <v>0</v>
      </c>
      <c r="P34" s="20">
        <v>-9.303</v>
      </c>
      <c r="Q34" s="20">
        <v>0</v>
      </c>
      <c r="R34" s="20">
        <v>0</v>
      </c>
    </row>
    <row r="35" ht="16.5" spans="1:18">
      <c r="A35" s="15">
        <v>399677</v>
      </c>
      <c r="B35" s="15" t="s">
        <v>179</v>
      </c>
      <c r="C35" s="15">
        <v>3657.284</v>
      </c>
      <c r="D35" s="15">
        <v>5331.84</v>
      </c>
      <c r="E35" s="15">
        <v>0</v>
      </c>
      <c r="F35" s="15">
        <v>0</v>
      </c>
      <c r="G35" s="15">
        <v>0</v>
      </c>
      <c r="H35" s="15">
        <v>1</v>
      </c>
      <c r="I35" s="17">
        <v>1.313</v>
      </c>
      <c r="J35" s="17">
        <v>32.307</v>
      </c>
      <c r="K35" s="20">
        <v>3</v>
      </c>
      <c r="L35" s="20">
        <v>2</v>
      </c>
      <c r="M35" s="20">
        <v>0</v>
      </c>
      <c r="N35" s="20">
        <v>1</v>
      </c>
      <c r="O35" s="20">
        <v>0</v>
      </c>
      <c r="P35" s="20">
        <v>-1.977</v>
      </c>
      <c r="Q35" s="20">
        <v>0</v>
      </c>
      <c r="R35" s="20">
        <v>0</v>
      </c>
    </row>
    <row r="36" ht="16.5" spans="1:18">
      <c r="A36" s="15">
        <v>399996</v>
      </c>
      <c r="B36" s="15" t="s">
        <v>180</v>
      </c>
      <c r="C36" s="15">
        <v>2658.669</v>
      </c>
      <c r="D36" s="15">
        <v>3545.568</v>
      </c>
      <c r="E36" s="15">
        <v>0</v>
      </c>
      <c r="F36" s="15">
        <v>0</v>
      </c>
      <c r="G36" s="15">
        <v>0</v>
      </c>
      <c r="H36" s="15">
        <v>1</v>
      </c>
      <c r="I36" s="17">
        <v>1.894</v>
      </c>
      <c r="J36" s="17">
        <v>26.435</v>
      </c>
      <c r="K36" s="20">
        <v>1</v>
      </c>
      <c r="L36" s="20">
        <v>2</v>
      </c>
      <c r="M36" s="20">
        <v>0</v>
      </c>
      <c r="N36" s="20">
        <v>0</v>
      </c>
      <c r="O36" s="20">
        <v>0</v>
      </c>
      <c r="P36" s="20">
        <v>-9.075</v>
      </c>
      <c r="Q36" s="20">
        <v>1</v>
      </c>
      <c r="R36" s="20">
        <v>0</v>
      </c>
    </row>
    <row r="37" ht="16.5" spans="1:18">
      <c r="A37" s="15">
        <v>980023</v>
      </c>
      <c r="B37" s="15" t="s">
        <v>181</v>
      </c>
      <c r="C37" s="15">
        <v>1717.956</v>
      </c>
      <c r="D37" s="15">
        <v>2231.319</v>
      </c>
      <c r="E37" s="15">
        <v>0</v>
      </c>
      <c r="F37" s="15">
        <v>0</v>
      </c>
      <c r="G37" s="15">
        <v>0</v>
      </c>
      <c r="H37" s="15">
        <v>1</v>
      </c>
      <c r="I37" s="17">
        <v>0.217</v>
      </c>
      <c r="J37" s="17">
        <v>23.174</v>
      </c>
      <c r="K37" s="20">
        <v>4</v>
      </c>
      <c r="L37" s="20">
        <v>2</v>
      </c>
      <c r="M37" s="20">
        <v>0</v>
      </c>
      <c r="N37" s="20">
        <v>1</v>
      </c>
      <c r="O37" s="20">
        <v>0</v>
      </c>
      <c r="P37" s="20">
        <v>2.596</v>
      </c>
      <c r="Q37" s="20">
        <v>0</v>
      </c>
      <c r="R37" s="20">
        <v>0</v>
      </c>
    </row>
    <row r="38" ht="16.5" spans="1:18">
      <c r="A38" s="16">
        <v>32</v>
      </c>
      <c r="B38" s="16" t="s">
        <v>182</v>
      </c>
      <c r="C38" s="16">
        <v>1886.453</v>
      </c>
      <c r="D38" s="16">
        <v>2225.629</v>
      </c>
      <c r="E38" s="16">
        <v>0</v>
      </c>
      <c r="F38" s="16">
        <v>0</v>
      </c>
      <c r="G38" s="16">
        <v>1</v>
      </c>
      <c r="H38" s="17">
        <v>0</v>
      </c>
      <c r="I38" s="17">
        <v>0</v>
      </c>
      <c r="J38" s="17">
        <v>0</v>
      </c>
      <c r="K38" s="20">
        <v>4</v>
      </c>
      <c r="L38" s="20">
        <v>2</v>
      </c>
      <c r="M38" s="20">
        <v>0</v>
      </c>
      <c r="N38" s="20">
        <v>1</v>
      </c>
      <c r="O38" s="20">
        <v>0</v>
      </c>
      <c r="P38" s="20">
        <v>-14.819</v>
      </c>
      <c r="Q38" s="20">
        <v>0</v>
      </c>
      <c r="R38" s="20">
        <v>0</v>
      </c>
    </row>
    <row r="39" ht="16.5" spans="1:18">
      <c r="A39" s="16">
        <v>70</v>
      </c>
      <c r="B39" s="16" t="s">
        <v>183</v>
      </c>
      <c r="C39" s="16">
        <v>2629.157</v>
      </c>
      <c r="D39" s="16">
        <v>3165.394</v>
      </c>
      <c r="E39" s="16">
        <v>0</v>
      </c>
      <c r="F39" s="16">
        <v>0</v>
      </c>
      <c r="G39" s="16">
        <v>1</v>
      </c>
      <c r="H39" s="17">
        <v>0</v>
      </c>
      <c r="I39" s="17">
        <v>0</v>
      </c>
      <c r="J39" s="17">
        <v>0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-6.906</v>
      </c>
      <c r="Q39" s="20">
        <v>0</v>
      </c>
      <c r="R39" s="20">
        <v>0</v>
      </c>
    </row>
    <row r="40" ht="16.5" spans="1:18">
      <c r="A40" s="16">
        <v>104</v>
      </c>
      <c r="B40" s="16" t="s">
        <v>184</v>
      </c>
      <c r="C40" s="16">
        <v>1351.303</v>
      </c>
      <c r="D40" s="16">
        <v>1684.735</v>
      </c>
      <c r="E40" s="16">
        <v>0</v>
      </c>
      <c r="F40" s="16">
        <v>0</v>
      </c>
      <c r="G40" s="16">
        <v>1</v>
      </c>
      <c r="H40" s="17">
        <v>0</v>
      </c>
      <c r="I40" s="17">
        <v>0</v>
      </c>
      <c r="J40" s="17">
        <v>0</v>
      </c>
      <c r="K40" s="20">
        <v>1</v>
      </c>
      <c r="L40" s="20">
        <v>2</v>
      </c>
      <c r="M40" s="20">
        <v>0</v>
      </c>
      <c r="N40" s="20">
        <v>1</v>
      </c>
      <c r="O40" s="20">
        <v>0</v>
      </c>
      <c r="P40" s="20">
        <v>3.818</v>
      </c>
      <c r="Q40" s="20">
        <v>0</v>
      </c>
      <c r="R40" s="20">
        <v>1</v>
      </c>
    </row>
    <row r="41" ht="16.5" spans="1:18">
      <c r="A41" s="16">
        <v>820</v>
      </c>
      <c r="B41" s="16" t="s">
        <v>185</v>
      </c>
      <c r="C41" s="16">
        <v>4071.199</v>
      </c>
      <c r="D41" s="16">
        <v>4958.586</v>
      </c>
      <c r="E41" s="16">
        <v>0</v>
      </c>
      <c r="F41" s="16">
        <v>0</v>
      </c>
      <c r="G41" s="16">
        <v>1</v>
      </c>
      <c r="H41" s="17">
        <v>0</v>
      </c>
      <c r="I41" s="17">
        <v>0</v>
      </c>
      <c r="J41" s="17">
        <v>0</v>
      </c>
      <c r="K41" s="20">
        <v>3</v>
      </c>
      <c r="L41" s="20">
        <v>2</v>
      </c>
      <c r="M41" s="20">
        <v>-1</v>
      </c>
      <c r="N41" s="20">
        <v>1</v>
      </c>
      <c r="O41" s="20">
        <v>0</v>
      </c>
      <c r="P41" s="20">
        <v>0.166</v>
      </c>
      <c r="Q41" s="20">
        <v>0</v>
      </c>
      <c r="R41" s="20">
        <v>0</v>
      </c>
    </row>
    <row r="42" ht="16.5" spans="1:18">
      <c r="A42" s="16">
        <v>908</v>
      </c>
      <c r="B42" s="16" t="s">
        <v>186</v>
      </c>
      <c r="C42" s="16">
        <v>2210.107</v>
      </c>
      <c r="D42" s="16">
        <v>2603.047</v>
      </c>
      <c r="E42" s="16">
        <v>0</v>
      </c>
      <c r="F42" s="16">
        <v>0</v>
      </c>
      <c r="G42" s="16">
        <v>1</v>
      </c>
      <c r="H42" s="17">
        <v>0</v>
      </c>
      <c r="I42" s="17">
        <v>0</v>
      </c>
      <c r="J42" s="17">
        <v>0</v>
      </c>
      <c r="K42" s="20">
        <v>3</v>
      </c>
      <c r="L42" s="20">
        <v>2</v>
      </c>
      <c r="M42" s="20">
        <v>0</v>
      </c>
      <c r="N42" s="20">
        <v>1</v>
      </c>
      <c r="O42" s="20">
        <v>0</v>
      </c>
      <c r="P42" s="20">
        <v>-0.432</v>
      </c>
      <c r="Q42" s="20">
        <v>0</v>
      </c>
      <c r="R42" s="20">
        <v>0</v>
      </c>
    </row>
    <row r="43" ht="16.5" spans="1:18">
      <c r="A43" s="16">
        <v>928</v>
      </c>
      <c r="B43" s="16" t="s">
        <v>187</v>
      </c>
      <c r="C43" s="16">
        <v>2722.395</v>
      </c>
      <c r="D43" s="16">
        <v>3200.263</v>
      </c>
      <c r="E43" s="16">
        <v>0</v>
      </c>
      <c r="F43" s="16">
        <v>0</v>
      </c>
      <c r="G43" s="16">
        <v>1</v>
      </c>
      <c r="H43" s="17">
        <v>0</v>
      </c>
      <c r="I43" s="17">
        <v>0</v>
      </c>
      <c r="J43" s="17">
        <v>0</v>
      </c>
      <c r="K43" s="20">
        <v>3</v>
      </c>
      <c r="L43" s="20">
        <v>2</v>
      </c>
      <c r="M43" s="20">
        <v>0</v>
      </c>
      <c r="N43" s="20">
        <v>1</v>
      </c>
      <c r="O43" s="20">
        <v>0</v>
      </c>
      <c r="P43" s="20">
        <v>-7.425</v>
      </c>
      <c r="Q43" s="20">
        <v>0</v>
      </c>
      <c r="R43" s="20">
        <v>0</v>
      </c>
    </row>
    <row r="44" ht="16.5" spans="1:18">
      <c r="A44" s="16">
        <v>963</v>
      </c>
      <c r="B44" s="16" t="s">
        <v>188</v>
      </c>
      <c r="C44" s="16">
        <v>5968.856</v>
      </c>
      <c r="D44" s="16">
        <v>6657.234</v>
      </c>
      <c r="E44" s="16">
        <v>0</v>
      </c>
      <c r="F44" s="16">
        <v>0</v>
      </c>
      <c r="G44" s="16">
        <v>1</v>
      </c>
      <c r="H44" s="17">
        <v>0</v>
      </c>
      <c r="I44" s="17">
        <v>0</v>
      </c>
      <c r="J44" s="17">
        <v>0</v>
      </c>
      <c r="K44" s="20">
        <v>4</v>
      </c>
      <c r="L44" s="20">
        <v>2</v>
      </c>
      <c r="M44" s="20">
        <v>0</v>
      </c>
      <c r="N44" s="20">
        <v>1</v>
      </c>
      <c r="O44" s="20">
        <v>0</v>
      </c>
      <c r="P44" s="20">
        <v>-13.386</v>
      </c>
      <c r="Q44" s="20">
        <v>0</v>
      </c>
      <c r="R44" s="20">
        <v>0</v>
      </c>
    </row>
    <row r="45" ht="16.5" spans="1:18">
      <c r="A45" s="16">
        <v>986</v>
      </c>
      <c r="B45" s="16" t="s">
        <v>189</v>
      </c>
      <c r="C45" s="16">
        <v>2196.798</v>
      </c>
      <c r="D45" s="16">
        <v>2591.671</v>
      </c>
      <c r="E45" s="16">
        <v>0</v>
      </c>
      <c r="F45" s="16">
        <v>0</v>
      </c>
      <c r="G45" s="16">
        <v>1</v>
      </c>
      <c r="H45" s="17">
        <v>0</v>
      </c>
      <c r="I45" s="17">
        <v>0</v>
      </c>
      <c r="J45" s="17">
        <v>0</v>
      </c>
      <c r="K45" s="20">
        <v>4</v>
      </c>
      <c r="L45" s="20">
        <v>2</v>
      </c>
      <c r="M45" s="20">
        <v>0</v>
      </c>
      <c r="N45" s="20">
        <v>1</v>
      </c>
      <c r="O45" s="20">
        <v>0</v>
      </c>
      <c r="P45" s="20">
        <v>-9.995</v>
      </c>
      <c r="Q45" s="20">
        <v>0</v>
      </c>
      <c r="R45" s="20">
        <v>0</v>
      </c>
    </row>
    <row r="46" ht="16.5" spans="1:18">
      <c r="A46" s="16">
        <v>399381</v>
      </c>
      <c r="B46" s="16" t="s">
        <v>190</v>
      </c>
      <c r="C46" s="16">
        <v>2860.678</v>
      </c>
      <c r="D46" s="16">
        <v>3363.38</v>
      </c>
      <c r="E46" s="16">
        <v>0</v>
      </c>
      <c r="F46" s="16">
        <v>0</v>
      </c>
      <c r="G46" s="16">
        <v>1</v>
      </c>
      <c r="H46" s="17">
        <v>0</v>
      </c>
      <c r="I46" s="17">
        <v>0</v>
      </c>
      <c r="J46" s="17">
        <v>0</v>
      </c>
      <c r="K46" s="20">
        <v>4</v>
      </c>
      <c r="L46" s="20">
        <v>2</v>
      </c>
      <c r="M46" s="20">
        <v>-1</v>
      </c>
      <c r="N46" s="20">
        <v>1</v>
      </c>
      <c r="O46" s="20">
        <v>0</v>
      </c>
      <c r="P46" s="20">
        <v>-4.56</v>
      </c>
      <c r="Q46" s="20">
        <v>0</v>
      </c>
      <c r="R46" s="20">
        <v>0</v>
      </c>
    </row>
    <row r="47" ht="16.5" spans="1:18">
      <c r="A47" s="16">
        <v>399436</v>
      </c>
      <c r="B47" s="16" t="s">
        <v>191</v>
      </c>
      <c r="C47" s="16">
        <v>3804.677</v>
      </c>
      <c r="D47" s="16">
        <v>4681.989</v>
      </c>
      <c r="E47" s="16">
        <v>0</v>
      </c>
      <c r="F47" s="16">
        <v>0</v>
      </c>
      <c r="G47" s="16">
        <v>1</v>
      </c>
      <c r="H47" s="17">
        <v>0</v>
      </c>
      <c r="I47" s="17">
        <v>0</v>
      </c>
      <c r="J47" s="17">
        <v>0</v>
      </c>
      <c r="K47" s="20">
        <v>3</v>
      </c>
      <c r="L47" s="20">
        <v>2</v>
      </c>
      <c r="M47" s="20">
        <v>-1</v>
      </c>
      <c r="N47" s="20">
        <v>1</v>
      </c>
      <c r="O47" s="20">
        <v>0</v>
      </c>
      <c r="P47" s="20">
        <v>-0.711</v>
      </c>
      <c r="Q47" s="20">
        <v>0</v>
      </c>
      <c r="R47" s="20">
        <v>0</v>
      </c>
    </row>
    <row r="48" ht="16.5" spans="1:18">
      <c r="A48" s="16">
        <v>399928</v>
      </c>
      <c r="B48" s="16" t="s">
        <v>187</v>
      </c>
      <c r="C48" s="16">
        <v>2722.395</v>
      </c>
      <c r="D48" s="16">
        <v>3200.263</v>
      </c>
      <c r="E48" s="16">
        <v>0</v>
      </c>
      <c r="F48" s="16">
        <v>0</v>
      </c>
      <c r="G48" s="16">
        <v>1</v>
      </c>
      <c r="H48" s="17">
        <v>0</v>
      </c>
      <c r="I48" s="17">
        <v>0</v>
      </c>
      <c r="J48" s="17">
        <v>0</v>
      </c>
      <c r="K48" s="20">
        <v>4</v>
      </c>
      <c r="L48" s="20">
        <v>2</v>
      </c>
      <c r="M48" s="20">
        <v>-1</v>
      </c>
      <c r="N48" s="20">
        <v>1</v>
      </c>
      <c r="O48" s="20">
        <v>0</v>
      </c>
      <c r="P48" s="20">
        <v>-5.561</v>
      </c>
      <c r="Q48" s="20">
        <v>0</v>
      </c>
      <c r="R48" s="20">
        <v>0</v>
      </c>
    </row>
    <row r="49" ht="16.5" spans="1:18">
      <c r="A49" s="16">
        <v>399998</v>
      </c>
      <c r="B49" s="16" t="s">
        <v>192</v>
      </c>
      <c r="C49" s="16">
        <v>1982.265</v>
      </c>
      <c r="D49" s="16">
        <v>2429.396</v>
      </c>
      <c r="E49" s="16">
        <v>0</v>
      </c>
      <c r="F49" s="16">
        <v>0</v>
      </c>
      <c r="G49" s="16">
        <v>1</v>
      </c>
      <c r="H49" s="17">
        <v>0</v>
      </c>
      <c r="I49" s="17">
        <v>0</v>
      </c>
      <c r="J49" s="17">
        <v>0</v>
      </c>
      <c r="K49" s="20">
        <v>4</v>
      </c>
      <c r="L49" s="20">
        <v>2</v>
      </c>
      <c r="M49" s="20">
        <v>-1</v>
      </c>
      <c r="N49" s="20">
        <v>1</v>
      </c>
      <c r="O49" s="20">
        <v>0</v>
      </c>
      <c r="P49" s="20">
        <v>-1.539</v>
      </c>
      <c r="Q49" s="20">
        <v>0</v>
      </c>
      <c r="R49" s="20">
        <v>0</v>
      </c>
    </row>
    <row r="50" ht="16.5" spans="1:18">
      <c r="A50" s="18"/>
      <c r="B50" s="18"/>
      <c r="C50" s="18"/>
      <c r="D50" s="18"/>
      <c r="E50" s="18"/>
      <c r="F50" s="18"/>
      <c r="G50" s="18"/>
      <c r="H50" s="18"/>
      <c r="I50" s="19"/>
      <c r="J50" s="19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18"/>
      <c r="B51" s="18"/>
      <c r="C51" s="18"/>
      <c r="D51" s="18"/>
      <c r="E51" s="18"/>
      <c r="F51" s="18"/>
      <c r="G51" s="18"/>
      <c r="H51" s="18"/>
      <c r="I51" s="19"/>
      <c r="J51" s="19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18"/>
      <c r="B52" s="18"/>
      <c r="C52" s="18"/>
      <c r="D52" s="18"/>
      <c r="E52" s="18"/>
      <c r="F52" s="18"/>
      <c r="G52" s="18"/>
      <c r="H52" s="18"/>
      <c r="I52" s="19"/>
      <c r="J52" s="19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18"/>
      <c r="B53" s="18"/>
      <c r="C53" s="18"/>
      <c r="D53" s="18"/>
      <c r="E53" s="18"/>
      <c r="F53" s="18"/>
      <c r="G53" s="18"/>
      <c r="H53" s="18"/>
      <c r="I53" s="19"/>
      <c r="J53" s="19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18"/>
      <c r="B54" s="18"/>
      <c r="C54" s="18"/>
      <c r="D54" s="18"/>
      <c r="E54" s="18"/>
      <c r="F54" s="18"/>
      <c r="G54" s="18"/>
      <c r="H54" s="18"/>
      <c r="I54" s="19"/>
      <c r="J54" s="19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18"/>
      <c r="B55" s="18"/>
      <c r="C55" s="18"/>
      <c r="D55" s="18"/>
      <c r="E55" s="18"/>
      <c r="F55" s="18"/>
      <c r="G55" s="18"/>
      <c r="H55" s="18"/>
      <c r="I55" s="19"/>
      <c r="J55" s="19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18"/>
      <c r="B56" s="18"/>
      <c r="C56" s="18"/>
      <c r="D56" s="18"/>
      <c r="E56" s="18"/>
      <c r="F56" s="18"/>
      <c r="G56" s="18"/>
      <c r="H56" s="18"/>
      <c r="I56" s="19"/>
      <c r="J56" s="19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18"/>
      <c r="B57" s="18"/>
      <c r="C57" s="18"/>
      <c r="D57" s="18"/>
      <c r="E57" s="18"/>
      <c r="F57" s="18"/>
      <c r="G57" s="18"/>
      <c r="H57" s="18"/>
      <c r="I57" s="19"/>
      <c r="J57" s="19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18"/>
      <c r="B58" s="18"/>
      <c r="C58" s="18"/>
      <c r="D58" s="18"/>
      <c r="E58" s="18"/>
      <c r="F58" s="18"/>
      <c r="G58" s="18"/>
      <c r="H58" s="19"/>
      <c r="I58" s="19"/>
      <c r="J58" s="19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18"/>
      <c r="B59" s="18"/>
      <c r="C59" s="18"/>
      <c r="D59" s="18"/>
      <c r="E59" s="18"/>
      <c r="F59" s="18"/>
      <c r="G59" s="18"/>
      <c r="H59" s="19"/>
      <c r="I59" s="19"/>
      <c r="J59" s="19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18"/>
      <c r="B60" s="18"/>
      <c r="C60" s="18"/>
      <c r="D60" s="18"/>
      <c r="E60" s="18"/>
      <c r="F60" s="18"/>
      <c r="G60" s="18"/>
      <c r="H60" s="19"/>
      <c r="I60" s="19"/>
      <c r="J60" s="19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18"/>
      <c r="B61" s="18"/>
      <c r="C61" s="18"/>
      <c r="D61" s="18"/>
      <c r="E61" s="18"/>
      <c r="F61" s="18"/>
      <c r="G61" s="18"/>
      <c r="H61" s="19"/>
      <c r="I61" s="19"/>
      <c r="J61" s="19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18"/>
      <c r="B62" s="18"/>
      <c r="C62" s="18"/>
      <c r="D62" s="18"/>
      <c r="E62" s="18"/>
      <c r="F62" s="18"/>
      <c r="G62" s="18"/>
      <c r="H62" s="19"/>
      <c r="I62" s="19"/>
      <c r="J62" s="19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18"/>
      <c r="B63" s="18"/>
      <c r="C63" s="18"/>
      <c r="D63" s="18"/>
      <c r="E63" s="18"/>
      <c r="F63" s="18"/>
      <c r="G63" s="18"/>
      <c r="H63" s="19"/>
      <c r="I63" s="19"/>
      <c r="J63" s="19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18"/>
      <c r="B64" s="18"/>
      <c r="C64" s="18"/>
      <c r="D64" s="18"/>
      <c r="E64" s="18"/>
      <c r="F64" s="18"/>
      <c r="G64" s="18"/>
      <c r="H64" s="19"/>
      <c r="I64" s="19"/>
      <c r="J64" s="19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18"/>
      <c r="B65" s="18"/>
      <c r="C65" s="18"/>
      <c r="D65" s="18"/>
      <c r="E65" s="18"/>
      <c r="F65" s="18"/>
      <c r="G65" s="18"/>
      <c r="H65" s="19"/>
      <c r="I65" s="19"/>
      <c r="J65" s="19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18"/>
      <c r="B66" s="18"/>
      <c r="C66" s="18"/>
      <c r="D66" s="18"/>
      <c r="E66" s="18"/>
      <c r="F66" s="18"/>
      <c r="G66" s="18"/>
      <c r="H66" s="19"/>
      <c r="I66" s="19"/>
      <c r="J66" s="19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18"/>
      <c r="B67" s="18"/>
      <c r="C67" s="18"/>
      <c r="D67" s="18"/>
      <c r="E67" s="18"/>
      <c r="F67" s="18"/>
      <c r="G67" s="18"/>
      <c r="H67" s="19"/>
      <c r="I67" s="19"/>
      <c r="J67" s="19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18"/>
      <c r="B68" s="18"/>
      <c r="C68" s="18"/>
      <c r="D68" s="18"/>
      <c r="E68" s="18"/>
      <c r="F68" s="18"/>
      <c r="G68" s="18"/>
      <c r="H68" s="19"/>
      <c r="I68" s="19"/>
      <c r="J68" s="19"/>
      <c r="K68" s="21"/>
      <c r="L68" s="21"/>
      <c r="M68" s="21"/>
      <c r="N68" s="21"/>
      <c r="O68" s="21"/>
      <c r="P68" s="21"/>
      <c r="Q68" s="21"/>
      <c r="R68" s="21"/>
    </row>
    <row r="69" ht="20.25" spans="1:18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12"/>
      <c r="L69" s="12"/>
      <c r="M69" s="12"/>
      <c r="N69" s="12"/>
      <c r="O69" s="12"/>
      <c r="P69" s="12"/>
      <c r="Q69" s="12"/>
      <c r="R69" s="12"/>
    </row>
    <row r="70" ht="20.25" spans="1:18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12"/>
      <c r="L70" s="12"/>
      <c r="M70" s="12"/>
      <c r="N70" s="12"/>
      <c r="O70" s="12"/>
      <c r="P70" s="12"/>
      <c r="Q70" s="12"/>
      <c r="R70" s="12"/>
    </row>
    <row r="71" ht="20.25" spans="1:18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12"/>
      <c r="L71" s="12"/>
      <c r="M71" s="12"/>
      <c r="N71" s="12"/>
      <c r="O71" s="12"/>
      <c r="P71" s="12"/>
      <c r="Q71" s="12"/>
      <c r="R71" s="12"/>
    </row>
    <row r="72" ht="20.25" spans="1:18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12"/>
      <c r="L72" s="12"/>
      <c r="M72" s="12"/>
      <c r="N72" s="12"/>
      <c r="O72" s="12"/>
      <c r="P72" s="12"/>
      <c r="Q72" s="12"/>
      <c r="R72" s="12"/>
    </row>
    <row r="73" ht="20.25" spans="1:18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12"/>
      <c r="L73" s="12"/>
      <c r="M73" s="12"/>
      <c r="N73" s="12"/>
      <c r="O73" s="12"/>
      <c r="P73" s="12"/>
      <c r="Q73" s="12"/>
      <c r="R73" s="12"/>
    </row>
    <row r="74" ht="20.25" spans="1:1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12"/>
      <c r="L74" s="12"/>
      <c r="M74" s="12"/>
      <c r="N74" s="12"/>
      <c r="O74" s="12"/>
      <c r="P74" s="12"/>
      <c r="Q74" s="12"/>
      <c r="R74" s="12"/>
    </row>
    <row r="75" ht="20.25" spans="1:1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12"/>
      <c r="L75" s="12"/>
      <c r="M75" s="12"/>
      <c r="N75" s="12"/>
      <c r="O75" s="12"/>
      <c r="P75" s="12"/>
      <c r="Q75" s="12"/>
      <c r="R75" s="12"/>
    </row>
    <row r="76" ht="20.25" spans="1:1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12"/>
      <c r="L76" s="12"/>
      <c r="M76" s="12"/>
      <c r="N76" s="12"/>
      <c r="O76" s="12"/>
      <c r="P76" s="12"/>
      <c r="Q76" s="12"/>
      <c r="R76" s="12"/>
    </row>
    <row r="77" ht="20.25" spans="1:1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12"/>
      <c r="L77" s="12"/>
      <c r="M77" s="12"/>
      <c r="N77" s="12"/>
      <c r="O77" s="12"/>
      <c r="P77" s="12"/>
      <c r="Q77" s="12"/>
      <c r="R77" s="12"/>
    </row>
    <row r="78" ht="20.25" spans="1:1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12"/>
      <c r="L78" s="12"/>
      <c r="M78" s="12"/>
      <c r="N78" s="12"/>
      <c r="O78" s="12"/>
      <c r="P78" s="12"/>
      <c r="Q78" s="12"/>
      <c r="R78" s="12"/>
    </row>
    <row r="79" ht="20.25" spans="1:1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12"/>
      <c r="L79" s="12"/>
      <c r="M79" s="12"/>
      <c r="N79" s="12"/>
      <c r="O79" s="12"/>
      <c r="P79" s="12"/>
      <c r="Q79" s="12"/>
      <c r="R79" s="12"/>
    </row>
    <row r="80" ht="20.25" spans="1:1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12"/>
      <c r="L80" s="12"/>
      <c r="M80" s="12"/>
      <c r="N80" s="12"/>
      <c r="O80" s="12"/>
      <c r="P80" s="12"/>
      <c r="Q80" s="12"/>
      <c r="R80" s="12"/>
    </row>
    <row r="81" ht="20.25" spans="1:1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12"/>
      <c r="L81" s="12"/>
      <c r="M81" s="12"/>
      <c r="N81" s="12"/>
      <c r="O81" s="12"/>
      <c r="P81" s="12"/>
      <c r="Q81" s="12"/>
      <c r="R81" s="12"/>
    </row>
    <row r="82" ht="20.25" spans="1:18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12"/>
      <c r="L82" s="12"/>
      <c r="M82" s="12"/>
      <c r="N82" s="12"/>
      <c r="O82" s="12"/>
      <c r="P82" s="12"/>
      <c r="Q82" s="12"/>
      <c r="R82" s="12"/>
    </row>
    <row r="83" ht="20.25" spans="1:18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12"/>
      <c r="L83" s="12"/>
      <c r="M83" s="12"/>
      <c r="N83" s="12"/>
      <c r="O83" s="12"/>
      <c r="P83" s="12"/>
      <c r="Q83" s="12"/>
      <c r="R83" s="12"/>
    </row>
    <row r="84" ht="20.25" spans="1:18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12"/>
      <c r="L84" s="12"/>
      <c r="M84" s="12"/>
      <c r="N84" s="12"/>
      <c r="O84" s="12"/>
      <c r="P84" s="12"/>
      <c r="Q84" s="12"/>
      <c r="R84" s="12"/>
    </row>
    <row r="85" ht="20.25" spans="1:18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12"/>
      <c r="L85" s="12"/>
      <c r="M85" s="12"/>
      <c r="N85" s="12"/>
      <c r="O85" s="12"/>
      <c r="P85" s="12"/>
      <c r="Q85" s="12"/>
      <c r="R85" s="12"/>
    </row>
    <row r="86" ht="20.25" spans="1:18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12"/>
      <c r="L86" s="12"/>
      <c r="M86" s="12"/>
      <c r="N86" s="12"/>
      <c r="O86" s="12"/>
      <c r="P86" s="12"/>
      <c r="Q86" s="12"/>
      <c r="R86" s="12"/>
    </row>
    <row r="87" ht="20.25" spans="1:18">
      <c r="A87" s="23"/>
      <c r="B87" s="23"/>
      <c r="C87" s="22"/>
      <c r="D87" s="22"/>
      <c r="E87" s="22"/>
      <c r="F87" s="22"/>
      <c r="G87" s="22"/>
      <c r="H87" s="22"/>
      <c r="I87" s="22"/>
      <c r="J87" s="22"/>
      <c r="K87" s="12"/>
      <c r="L87" s="12"/>
      <c r="M87" s="12"/>
      <c r="N87" s="12"/>
      <c r="O87" s="12"/>
      <c r="P87" s="12"/>
      <c r="Q87" s="12"/>
      <c r="R87" s="12"/>
    </row>
    <row r="88" ht="20.25" spans="1:1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12"/>
      <c r="L88" s="12"/>
      <c r="M88" s="12"/>
      <c r="N88" s="12"/>
      <c r="O88" s="12"/>
      <c r="P88" s="12"/>
      <c r="Q88" s="12"/>
      <c r="R88" s="12"/>
    </row>
    <row r="89" ht="20.25" spans="1:18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23"/>
      <c r="B90" s="23"/>
      <c r="C90" s="22"/>
      <c r="D90" s="22"/>
      <c r="E90" s="22"/>
      <c r="F90" s="22"/>
      <c r="G90" s="22"/>
      <c r="H90" s="22"/>
      <c r="I90" s="22"/>
      <c r="J90" s="22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23"/>
      <c r="B91" s="23"/>
      <c r="C91" s="22"/>
      <c r="D91" s="22"/>
      <c r="E91" s="22"/>
      <c r="F91" s="22"/>
      <c r="G91" s="22"/>
      <c r="H91" s="22"/>
      <c r="I91" s="22"/>
      <c r="J91" s="22"/>
      <c r="K91" s="12"/>
      <c r="L91" s="12"/>
      <c r="M91" s="12"/>
      <c r="N91" s="12"/>
      <c r="O91" s="12"/>
      <c r="P91" s="12"/>
      <c r="Q91" s="12"/>
      <c r="R91" s="12"/>
    </row>
    <row r="92" ht="20.25" spans="1:18">
      <c r="A92" s="23"/>
      <c r="B92" s="23"/>
      <c r="C92" s="22"/>
      <c r="D92" s="22"/>
      <c r="E92" s="22"/>
      <c r="F92" s="22"/>
      <c r="G92" s="22"/>
      <c r="H92" s="22"/>
      <c r="I92" s="22"/>
      <c r="J92" s="22"/>
      <c r="K92" s="12"/>
      <c r="L92" s="12"/>
      <c r="M92" s="12"/>
      <c r="N92" s="12"/>
      <c r="O92" s="12"/>
      <c r="P92" s="12"/>
      <c r="Q92" s="12"/>
      <c r="R92" s="12"/>
    </row>
    <row r="93" ht="20.25" spans="1:18">
      <c r="A93" s="23"/>
      <c r="B93" s="23"/>
      <c r="C93" s="22"/>
      <c r="D93" s="22"/>
      <c r="E93" s="22"/>
      <c r="F93" s="22"/>
      <c r="G93" s="22"/>
      <c r="H93" s="22"/>
      <c r="I93" s="22"/>
      <c r="J93" s="22"/>
      <c r="K93" s="12"/>
      <c r="L93" s="12"/>
      <c r="M93" s="12"/>
      <c r="N93" s="12"/>
      <c r="O93" s="12"/>
      <c r="P93" s="12"/>
      <c r="Q93" s="12"/>
      <c r="R93" s="12"/>
    </row>
    <row r="94" ht="20.25" spans="1:18">
      <c r="A94" s="23"/>
      <c r="B94" s="23"/>
      <c r="C94" s="22"/>
      <c r="D94" s="22"/>
      <c r="E94" s="22"/>
      <c r="F94" s="22"/>
      <c r="G94" s="22"/>
      <c r="H94" s="22"/>
      <c r="I94" s="22"/>
      <c r="J94" s="22"/>
      <c r="K94" s="12"/>
      <c r="L94" s="12"/>
      <c r="M94" s="12"/>
      <c r="N94" s="12"/>
      <c r="O94" s="12"/>
      <c r="P94" s="12"/>
      <c r="Q94" s="12"/>
      <c r="R94" s="12"/>
    </row>
    <row r="95" ht="20.25" spans="1:18">
      <c r="A95" s="23"/>
      <c r="B95" s="23"/>
      <c r="C95" s="22"/>
      <c r="D95" s="22"/>
      <c r="E95" s="22"/>
      <c r="F95" s="22"/>
      <c r="G95" s="22"/>
      <c r="H95" s="22"/>
      <c r="I95" s="22"/>
      <c r="J95" s="22"/>
      <c r="K95" s="12"/>
      <c r="L95" s="12"/>
      <c r="M95" s="12"/>
      <c r="N95" s="12"/>
      <c r="O95" s="12"/>
      <c r="P95" s="12"/>
      <c r="Q95" s="12"/>
      <c r="R95" s="12"/>
    </row>
    <row r="96" ht="20.25" spans="1:18">
      <c r="A96" s="23"/>
      <c r="B96" s="23"/>
      <c r="C96" s="22"/>
      <c r="D96" s="22"/>
      <c r="E96" s="22"/>
      <c r="F96" s="22"/>
      <c r="G96" s="22"/>
      <c r="H96" s="22"/>
      <c r="I96" s="22"/>
      <c r="J96" s="22"/>
      <c r="K96" s="12"/>
      <c r="L96" s="12"/>
      <c r="M96" s="12"/>
      <c r="N96" s="12"/>
      <c r="O96" s="12"/>
      <c r="P96" s="12"/>
      <c r="Q96" s="12"/>
      <c r="R96" s="12"/>
    </row>
    <row r="97" ht="20.25" spans="1:18">
      <c r="A97" s="23"/>
      <c r="B97" s="23"/>
      <c r="C97" s="22"/>
      <c r="D97" s="22"/>
      <c r="E97" s="22"/>
      <c r="F97" s="22"/>
      <c r="G97" s="22"/>
      <c r="H97" s="22"/>
      <c r="I97" s="22"/>
      <c r="J97" s="22"/>
      <c r="K97" s="12"/>
      <c r="L97" s="12"/>
      <c r="M97" s="12"/>
      <c r="N97" s="12"/>
      <c r="O97" s="12"/>
      <c r="P97" s="12"/>
      <c r="Q97" s="12"/>
      <c r="R97" s="12"/>
    </row>
    <row r="98" ht="20.25" spans="1:18">
      <c r="A98" s="23"/>
      <c r="B98" s="23"/>
      <c r="C98" s="22"/>
      <c r="D98" s="22"/>
      <c r="E98" s="22"/>
      <c r="F98" s="22"/>
      <c r="G98" s="22"/>
      <c r="H98" s="22"/>
      <c r="I98" s="22"/>
      <c r="J98" s="22"/>
      <c r="K98" s="12"/>
      <c r="L98" s="12"/>
      <c r="M98" s="12"/>
      <c r="N98" s="12"/>
      <c r="O98" s="12"/>
      <c r="P98" s="12"/>
      <c r="Q98" s="12"/>
      <c r="R98" s="12"/>
    </row>
    <row r="99" ht="20.25" spans="1:18">
      <c r="A99" s="23"/>
      <c r="B99" s="23"/>
      <c r="C99" s="22"/>
      <c r="D99" s="22"/>
      <c r="E99" s="22"/>
      <c r="F99" s="22"/>
      <c r="G99" s="22"/>
      <c r="H99" s="22"/>
      <c r="I99" s="22"/>
      <c r="J99" s="22"/>
      <c r="K99" s="12"/>
      <c r="L99" s="12"/>
      <c r="M99" s="12"/>
      <c r="N99" s="12"/>
      <c r="O99" s="12"/>
      <c r="P99" s="12"/>
      <c r="Q99" s="12"/>
      <c r="R99" s="12"/>
    </row>
    <row r="100" ht="20.25" spans="1:18">
      <c r="A100" s="23"/>
      <c r="B100" s="23"/>
      <c r="C100" s="22"/>
      <c r="D100" s="22"/>
      <c r="E100" s="22"/>
      <c r="F100" s="22"/>
      <c r="G100" s="22"/>
      <c r="H100" s="22"/>
      <c r="I100" s="22"/>
      <c r="J100" s="22"/>
      <c r="K100" s="12"/>
      <c r="L100" s="12"/>
      <c r="M100" s="12"/>
      <c r="N100" s="12"/>
      <c r="O100" s="12"/>
      <c r="P100" s="12"/>
      <c r="Q100" s="12"/>
      <c r="R100" s="12"/>
    </row>
    <row r="101" ht="20.25" spans="1:18">
      <c r="A101" s="23"/>
      <c r="B101" s="23"/>
      <c r="C101" s="22"/>
      <c r="D101" s="22"/>
      <c r="E101" s="22"/>
      <c r="F101" s="22"/>
      <c r="G101" s="22"/>
      <c r="H101" s="22"/>
      <c r="I101" s="22"/>
      <c r="J101" s="22"/>
      <c r="K101" s="12"/>
      <c r="L101" s="12"/>
      <c r="M101" s="12"/>
      <c r="N101" s="12"/>
      <c r="O101" s="12"/>
      <c r="P101" s="12"/>
      <c r="Q101" s="12"/>
      <c r="R101" s="12"/>
    </row>
    <row r="102" ht="20.25" spans="1:18">
      <c r="A102" s="23"/>
      <c r="B102" s="23"/>
      <c r="C102" s="22"/>
      <c r="D102" s="22"/>
      <c r="E102" s="22"/>
      <c r="F102" s="22"/>
      <c r="G102" s="22"/>
      <c r="H102" s="22"/>
      <c r="I102" s="22"/>
      <c r="J102" s="22"/>
      <c r="K102" s="12"/>
      <c r="L102" s="12"/>
      <c r="M102" s="12"/>
      <c r="N102" s="12"/>
      <c r="O102" s="12"/>
      <c r="P102" s="12"/>
      <c r="Q102" s="12"/>
      <c r="R102" s="12"/>
    </row>
    <row r="103" ht="20.25" spans="1:18">
      <c r="A103" s="23"/>
      <c r="B103" s="23"/>
      <c r="C103" s="22"/>
      <c r="D103" s="22"/>
      <c r="E103" s="22"/>
      <c r="F103" s="22"/>
      <c r="G103" s="22"/>
      <c r="H103" s="22"/>
      <c r="I103" s="22"/>
      <c r="J103" s="22"/>
      <c r="K103" s="12"/>
      <c r="L103" s="12"/>
      <c r="M103" s="12"/>
      <c r="N103" s="12"/>
      <c r="O103" s="12"/>
      <c r="P103" s="12"/>
      <c r="Q103" s="12"/>
      <c r="R103" s="12"/>
    </row>
    <row r="104" ht="20.25" spans="1:18">
      <c r="A104" s="23"/>
      <c r="B104" s="23"/>
      <c r="C104" s="22"/>
      <c r="D104" s="22"/>
      <c r="E104" s="22"/>
      <c r="F104" s="22"/>
      <c r="G104" s="22"/>
      <c r="H104" s="22"/>
      <c r="I104" s="22"/>
      <c r="J104" s="22"/>
      <c r="K104" s="12"/>
      <c r="L104" s="12"/>
      <c r="M104" s="12"/>
      <c r="N104" s="12"/>
      <c r="O104" s="12"/>
      <c r="P104" s="12"/>
      <c r="Q104" s="12"/>
      <c r="R104" s="12"/>
    </row>
    <row r="105" ht="20.25" spans="1:18">
      <c r="A105" s="23"/>
      <c r="B105" s="23"/>
      <c r="C105" s="22"/>
      <c r="D105" s="22"/>
      <c r="E105" s="22"/>
      <c r="F105" s="22"/>
      <c r="G105" s="22"/>
      <c r="H105" s="22"/>
      <c r="I105" s="22"/>
      <c r="J105" s="22"/>
      <c r="K105" s="12"/>
      <c r="L105" s="12"/>
      <c r="M105" s="12"/>
      <c r="N105" s="12"/>
      <c r="O105" s="12"/>
      <c r="P105" s="12"/>
      <c r="Q105" s="12"/>
      <c r="R105" s="12"/>
    </row>
    <row r="106" ht="20.25" spans="1:18">
      <c r="A106" s="23"/>
      <c r="B106" s="23"/>
      <c r="C106" s="22"/>
      <c r="D106" s="22"/>
      <c r="E106" s="22"/>
      <c r="F106" s="22"/>
      <c r="G106" s="22"/>
      <c r="H106" s="22"/>
      <c r="I106" s="22"/>
      <c r="J106" s="22"/>
      <c r="K106" s="12"/>
      <c r="L106" s="12"/>
      <c r="M106" s="12"/>
      <c r="N106" s="12"/>
      <c r="O106" s="12"/>
      <c r="P106" s="12"/>
      <c r="Q106" s="12"/>
      <c r="R106" s="12"/>
    </row>
    <row r="107" ht="20.25" spans="1:18">
      <c r="A107" s="23"/>
      <c r="B107" s="23"/>
      <c r="C107" s="22"/>
      <c r="D107" s="22"/>
      <c r="E107" s="22"/>
      <c r="F107" s="22"/>
      <c r="G107" s="22"/>
      <c r="H107" s="22"/>
      <c r="I107" s="22"/>
      <c r="J107" s="22"/>
      <c r="K107" s="12"/>
      <c r="L107" s="12"/>
      <c r="M107" s="12"/>
      <c r="N107" s="12"/>
      <c r="O107" s="12"/>
      <c r="P107" s="12"/>
      <c r="Q107" s="12"/>
      <c r="R107" s="12"/>
    </row>
    <row r="108" ht="20.25" spans="1:18">
      <c r="A108" s="23"/>
      <c r="B108" s="23"/>
      <c r="C108" s="22"/>
      <c r="D108" s="22"/>
      <c r="E108" s="22"/>
      <c r="F108" s="22"/>
      <c r="G108" s="22"/>
      <c r="H108" s="22"/>
      <c r="I108" s="22"/>
      <c r="J108" s="22"/>
      <c r="K108" s="12"/>
      <c r="L108" s="12"/>
      <c r="M108" s="12"/>
      <c r="N108" s="12"/>
      <c r="O108" s="12"/>
      <c r="P108" s="12"/>
      <c r="Q108" s="12"/>
      <c r="R108" s="12"/>
    </row>
    <row r="109" ht="20.25" spans="1:18">
      <c r="A109" s="23"/>
      <c r="B109" s="23"/>
      <c r="C109" s="22"/>
      <c r="D109" s="22"/>
      <c r="E109" s="22"/>
      <c r="F109" s="22"/>
      <c r="G109" s="22"/>
      <c r="H109" s="22"/>
      <c r="I109" s="22"/>
      <c r="J109" s="22"/>
      <c r="K109" s="12"/>
      <c r="L109" s="12"/>
      <c r="M109" s="12"/>
      <c r="N109" s="12"/>
      <c r="O109" s="12"/>
      <c r="P109" s="12"/>
      <c r="Q109" s="12"/>
      <c r="R109" s="12"/>
    </row>
    <row r="110" ht="20.25" spans="1:18">
      <c r="A110" s="23"/>
      <c r="B110" s="23"/>
      <c r="C110" s="22"/>
      <c r="D110" s="22"/>
      <c r="E110" s="22"/>
      <c r="F110" s="22"/>
      <c r="G110" s="22"/>
      <c r="H110" s="22"/>
      <c r="I110" s="22"/>
      <c r="J110" s="22"/>
      <c r="K110" s="12"/>
      <c r="L110" s="12"/>
      <c r="M110" s="12"/>
      <c r="N110" s="12"/>
      <c r="O110" s="12"/>
      <c r="P110" s="12"/>
      <c r="Q110" s="12"/>
      <c r="R110" s="12"/>
    </row>
    <row r="111" ht="20.25" spans="1:18">
      <c r="A111" s="23"/>
      <c r="B111" s="23"/>
      <c r="C111" s="22"/>
      <c r="D111" s="22"/>
      <c r="E111" s="22"/>
      <c r="F111" s="22"/>
      <c r="G111" s="22"/>
      <c r="H111" s="22"/>
      <c r="I111" s="22"/>
      <c r="J111" s="22"/>
      <c r="K111" s="12"/>
      <c r="L111" s="12"/>
      <c r="M111" s="12"/>
      <c r="N111" s="12"/>
      <c r="O111" s="12"/>
      <c r="P111" s="12"/>
      <c r="Q111" s="12"/>
      <c r="R111" s="12"/>
    </row>
    <row r="112" ht="20.25" spans="1:18">
      <c r="A112" s="23"/>
      <c r="B112" s="23"/>
      <c r="C112" s="22"/>
      <c r="D112" s="22"/>
      <c r="E112" s="22"/>
      <c r="F112" s="22"/>
      <c r="G112" s="22"/>
      <c r="H112" s="22"/>
      <c r="I112" s="22"/>
      <c r="J112" s="22"/>
      <c r="K112" s="12"/>
      <c r="L112" s="12"/>
      <c r="M112" s="12"/>
      <c r="N112" s="12"/>
      <c r="O112" s="12"/>
      <c r="P112" s="12"/>
      <c r="Q112" s="12"/>
      <c r="R112" s="12"/>
    </row>
    <row r="113" ht="20.25" spans="1:18">
      <c r="A113" s="23"/>
      <c r="B113" s="23"/>
      <c r="C113" s="22"/>
      <c r="D113" s="22"/>
      <c r="E113" s="22"/>
      <c r="F113" s="22"/>
      <c r="G113" s="22"/>
      <c r="H113" s="22"/>
      <c r="I113" s="22"/>
      <c r="J113" s="22"/>
      <c r="K113" s="12"/>
      <c r="L113" s="12"/>
      <c r="M113" s="12"/>
      <c r="N113" s="12"/>
      <c r="O113" s="12"/>
      <c r="P113" s="12"/>
      <c r="Q113" s="12"/>
      <c r="R113" s="12"/>
    </row>
    <row r="114" ht="20.25" spans="1:18">
      <c r="A114" s="23"/>
      <c r="B114" s="23"/>
      <c r="C114" s="22"/>
      <c r="D114" s="22"/>
      <c r="E114" s="22"/>
      <c r="F114" s="22"/>
      <c r="G114" s="22"/>
      <c r="H114" s="22"/>
      <c r="I114" s="22"/>
      <c r="J114" s="22"/>
      <c r="K114" s="12"/>
      <c r="L114" s="12"/>
      <c r="M114" s="12"/>
      <c r="N114" s="12"/>
      <c r="O114" s="12"/>
      <c r="P114" s="12"/>
      <c r="Q114" s="12"/>
      <c r="R114" s="12"/>
    </row>
    <row r="115" ht="20.25" spans="1:18">
      <c r="A115" s="23"/>
      <c r="B115" s="23"/>
      <c r="C115" s="22"/>
      <c r="D115" s="22"/>
      <c r="E115" s="22"/>
      <c r="F115" s="22"/>
      <c r="G115" s="22"/>
      <c r="H115" s="22"/>
      <c r="I115" s="22"/>
      <c r="J115" s="22"/>
      <c r="K115" s="12"/>
      <c r="L115" s="12"/>
      <c r="M115" s="12"/>
      <c r="N115" s="12"/>
      <c r="O115" s="12"/>
      <c r="P115" s="12"/>
      <c r="Q115" s="12"/>
      <c r="R115" s="12"/>
    </row>
    <row r="116" ht="20.25" spans="1:18">
      <c r="A116" s="23"/>
      <c r="B116" s="23"/>
      <c r="C116" s="22"/>
      <c r="D116" s="22"/>
      <c r="E116" s="22"/>
      <c r="F116" s="22"/>
      <c r="G116" s="22"/>
      <c r="H116" s="22"/>
      <c r="I116" s="22"/>
      <c r="J116" s="22"/>
      <c r="K116" s="12"/>
      <c r="L116" s="12"/>
      <c r="M116" s="12"/>
      <c r="N116" s="12"/>
      <c r="O116" s="12"/>
      <c r="P116" s="12"/>
      <c r="Q116" s="12"/>
      <c r="R116" s="12"/>
    </row>
    <row r="117" ht="20.25" spans="1:18">
      <c r="A117" s="23"/>
      <c r="B117" s="23"/>
      <c r="C117" s="22"/>
      <c r="D117" s="22"/>
      <c r="E117" s="22"/>
      <c r="F117" s="22"/>
      <c r="G117" s="22"/>
      <c r="H117" s="22"/>
      <c r="I117" s="22"/>
      <c r="J117" s="22"/>
      <c r="K117" s="12"/>
      <c r="L117" s="12"/>
      <c r="M117" s="12"/>
      <c r="N117" s="12"/>
      <c r="O117" s="12"/>
      <c r="P117" s="12"/>
      <c r="Q117" s="12"/>
      <c r="R117" s="12"/>
    </row>
    <row r="118" ht="20.25" spans="1:18">
      <c r="A118" s="23"/>
      <c r="B118" s="23"/>
      <c r="C118" s="22"/>
      <c r="D118" s="22"/>
      <c r="E118" s="22"/>
      <c r="F118" s="22"/>
      <c r="G118" s="22"/>
      <c r="H118" s="22"/>
      <c r="I118" s="22"/>
      <c r="J118" s="22"/>
      <c r="K118" s="12"/>
      <c r="L118" s="12"/>
      <c r="M118" s="12"/>
      <c r="N118" s="12"/>
      <c r="O118" s="12"/>
      <c r="P118" s="12"/>
      <c r="Q118" s="12"/>
      <c r="R118" s="12"/>
    </row>
    <row r="119" ht="20.25" spans="1:18">
      <c r="A119" s="23"/>
      <c r="B119" s="23"/>
      <c r="C119" s="22"/>
      <c r="D119" s="22"/>
      <c r="E119" s="22"/>
      <c r="F119" s="22"/>
      <c r="G119" s="22"/>
      <c r="H119" s="22"/>
      <c r="I119" s="22"/>
      <c r="J119" s="22"/>
      <c r="K119" s="12"/>
      <c r="L119" s="12"/>
      <c r="M119" s="12"/>
      <c r="N119" s="12"/>
      <c r="O119" s="12"/>
      <c r="P119" s="12"/>
      <c r="Q119" s="12"/>
      <c r="R119" s="12"/>
    </row>
    <row r="120" ht="20.25" spans="1:18">
      <c r="A120" s="23"/>
      <c r="B120" s="23"/>
      <c r="C120" s="22"/>
      <c r="D120" s="22"/>
      <c r="E120" s="22"/>
      <c r="F120" s="22"/>
      <c r="G120" s="22"/>
      <c r="H120" s="22"/>
      <c r="I120" s="22"/>
      <c r="J120" s="22"/>
      <c r="K120" s="12"/>
      <c r="L120" s="12"/>
      <c r="M120" s="12"/>
      <c r="N120" s="12"/>
      <c r="O120" s="12"/>
      <c r="P120" s="12"/>
      <c r="Q120" s="12"/>
      <c r="R120" s="12"/>
    </row>
    <row r="121" ht="20.25" spans="1:18">
      <c r="A121" s="23"/>
      <c r="B121" s="23"/>
      <c r="C121" s="22"/>
      <c r="D121" s="22"/>
      <c r="E121" s="22"/>
      <c r="F121" s="22"/>
      <c r="G121" s="22"/>
      <c r="H121" s="22"/>
      <c r="I121" s="22"/>
      <c r="J121" s="22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23"/>
      <c r="B122" s="23"/>
      <c r="C122" s="22"/>
      <c r="D122" s="22"/>
      <c r="E122" s="22"/>
      <c r="F122" s="22"/>
      <c r="G122" s="22"/>
      <c r="H122" s="22"/>
      <c r="I122" s="22"/>
      <c r="J122" s="22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3"/>
      <c r="B123" s="23"/>
      <c r="C123" s="22"/>
      <c r="D123" s="22"/>
      <c r="E123" s="22"/>
      <c r="F123" s="22"/>
      <c r="G123" s="22"/>
      <c r="H123" s="22"/>
      <c r="I123" s="22"/>
      <c r="J123" s="22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3"/>
      <c r="B124" s="23"/>
      <c r="C124" s="22"/>
      <c r="D124" s="22"/>
      <c r="E124" s="22"/>
      <c r="F124" s="22"/>
      <c r="G124" s="22"/>
      <c r="H124" s="22"/>
      <c r="I124" s="22"/>
      <c r="J124" s="22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3"/>
      <c r="B125" s="23"/>
      <c r="C125" s="22"/>
      <c r="D125" s="22"/>
      <c r="E125" s="22"/>
      <c r="F125" s="22"/>
      <c r="G125" s="22"/>
      <c r="H125" s="22"/>
      <c r="I125" s="22"/>
      <c r="J125" s="22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3"/>
      <c r="B126" s="23"/>
      <c r="C126" s="22"/>
      <c r="D126" s="22"/>
      <c r="E126" s="22"/>
      <c r="F126" s="22"/>
      <c r="G126" s="22"/>
      <c r="H126" s="22"/>
      <c r="I126" s="22"/>
      <c r="J126" s="22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3"/>
      <c r="B127" s="23"/>
      <c r="C127" s="22"/>
      <c r="D127" s="22"/>
      <c r="E127" s="22"/>
      <c r="F127" s="22"/>
      <c r="G127" s="22"/>
      <c r="H127" s="22"/>
      <c r="I127" s="22"/>
      <c r="J127" s="22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3"/>
      <c r="B128" s="23"/>
      <c r="C128" s="22"/>
      <c r="D128" s="22"/>
      <c r="E128" s="22"/>
      <c r="F128" s="22"/>
      <c r="G128" s="22"/>
      <c r="H128" s="22"/>
      <c r="I128" s="22"/>
      <c r="J128" s="22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3"/>
      <c r="B129" s="23"/>
      <c r="C129" s="22"/>
      <c r="D129" s="22"/>
      <c r="E129" s="22"/>
      <c r="F129" s="22"/>
      <c r="G129" s="22"/>
      <c r="H129" s="22"/>
      <c r="I129" s="22"/>
      <c r="J129" s="22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3"/>
      <c r="B130" s="23"/>
      <c r="C130" s="22"/>
      <c r="D130" s="22"/>
      <c r="E130" s="22"/>
      <c r="F130" s="22"/>
      <c r="G130" s="22"/>
      <c r="H130" s="22"/>
      <c r="I130" s="22"/>
      <c r="J130" s="22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3"/>
      <c r="B131" s="23"/>
      <c r="C131" s="22"/>
      <c r="D131" s="22"/>
      <c r="E131" s="22"/>
      <c r="F131" s="22"/>
      <c r="G131" s="22"/>
      <c r="H131" s="22"/>
      <c r="I131" s="22"/>
      <c r="J131" s="22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3"/>
      <c r="B132" s="23"/>
      <c r="C132" s="22"/>
      <c r="D132" s="22"/>
      <c r="E132" s="22"/>
      <c r="F132" s="22"/>
      <c r="G132" s="22"/>
      <c r="H132" s="22"/>
      <c r="I132" s="22"/>
      <c r="J132" s="22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3"/>
      <c r="B133" s="23"/>
      <c r="C133" s="22"/>
      <c r="D133" s="22"/>
      <c r="E133" s="22"/>
      <c r="F133" s="22"/>
      <c r="G133" s="22"/>
      <c r="H133" s="22"/>
      <c r="I133" s="22"/>
      <c r="J133" s="22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3"/>
      <c r="B134" s="23"/>
      <c r="C134" s="22"/>
      <c r="D134" s="22"/>
      <c r="E134" s="22"/>
      <c r="F134" s="22"/>
      <c r="G134" s="22"/>
      <c r="H134" s="22"/>
      <c r="I134" s="22"/>
      <c r="J134" s="22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3"/>
      <c r="B135" s="23"/>
      <c r="C135" s="22"/>
      <c r="D135" s="22"/>
      <c r="E135" s="22"/>
      <c r="F135" s="22"/>
      <c r="G135" s="22"/>
      <c r="H135" s="22"/>
      <c r="I135" s="22"/>
      <c r="J135" s="22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3"/>
      <c r="B136" s="23"/>
      <c r="C136" s="22"/>
      <c r="D136" s="22"/>
      <c r="E136" s="22"/>
      <c r="F136" s="22"/>
      <c r="G136" s="22"/>
      <c r="H136" s="22"/>
      <c r="I136" s="22"/>
      <c r="J136" s="22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3"/>
      <c r="B137" s="23"/>
      <c r="C137" s="22"/>
      <c r="D137" s="22"/>
      <c r="E137" s="22"/>
      <c r="F137" s="22"/>
      <c r="G137" s="22"/>
      <c r="H137" s="22"/>
      <c r="I137" s="22"/>
      <c r="J137" s="22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3"/>
      <c r="B138" s="23"/>
      <c r="C138" s="22"/>
      <c r="D138" s="22"/>
      <c r="E138" s="22"/>
      <c r="F138" s="22"/>
      <c r="G138" s="22"/>
      <c r="H138" s="22"/>
      <c r="I138" s="22"/>
      <c r="J138" s="22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3"/>
      <c r="B139" s="23"/>
      <c r="C139" s="22"/>
      <c r="D139" s="22"/>
      <c r="E139" s="22"/>
      <c r="F139" s="22"/>
      <c r="G139" s="22"/>
      <c r="H139" s="22"/>
      <c r="I139" s="22"/>
      <c r="J139" s="22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3"/>
      <c r="B140" s="23"/>
      <c r="C140" s="22"/>
      <c r="D140" s="22"/>
      <c r="E140" s="22"/>
      <c r="F140" s="22"/>
      <c r="G140" s="22"/>
      <c r="H140" s="22"/>
      <c r="I140" s="22"/>
      <c r="J140" s="22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3"/>
      <c r="B141" s="23"/>
      <c r="C141" s="22"/>
      <c r="D141" s="22"/>
      <c r="E141" s="22"/>
      <c r="F141" s="22"/>
      <c r="G141" s="22"/>
      <c r="H141" s="22"/>
      <c r="I141" s="22"/>
      <c r="J141" s="22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3"/>
      <c r="B142" s="23"/>
      <c r="C142" s="22"/>
      <c r="D142" s="22"/>
      <c r="E142" s="22"/>
      <c r="F142" s="22"/>
      <c r="G142" s="22"/>
      <c r="H142" s="22"/>
      <c r="I142" s="22"/>
      <c r="J142" s="22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3"/>
      <c r="B143" s="23"/>
      <c r="C143" s="22"/>
      <c r="D143" s="22"/>
      <c r="E143" s="22"/>
      <c r="F143" s="22"/>
      <c r="G143" s="22"/>
      <c r="H143" s="22"/>
      <c r="I143" s="22"/>
      <c r="J143" s="22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3"/>
      <c r="B144" s="23"/>
      <c r="C144" s="22"/>
      <c r="D144" s="22"/>
      <c r="E144" s="22"/>
      <c r="F144" s="22"/>
      <c r="G144" s="22"/>
      <c r="H144" s="22"/>
      <c r="I144" s="22"/>
      <c r="J144" s="22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3"/>
      <c r="B145" s="23"/>
      <c r="C145" s="22"/>
      <c r="D145" s="22"/>
      <c r="E145" s="22"/>
      <c r="F145" s="22"/>
      <c r="G145" s="22"/>
      <c r="H145" s="22"/>
      <c r="I145" s="22"/>
      <c r="J145" s="22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3"/>
      <c r="B146" s="23"/>
      <c r="C146" s="22"/>
      <c r="D146" s="22"/>
      <c r="E146" s="22"/>
      <c r="F146" s="22"/>
      <c r="G146" s="22"/>
      <c r="H146" s="22"/>
      <c r="I146" s="22"/>
      <c r="J146" s="22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3"/>
      <c r="B147" s="23"/>
      <c r="C147" s="22"/>
      <c r="D147" s="22"/>
      <c r="E147" s="22"/>
      <c r="F147" s="22"/>
      <c r="G147" s="22"/>
      <c r="H147" s="22"/>
      <c r="I147" s="22"/>
      <c r="J147" s="22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3"/>
      <c r="B148" s="23"/>
      <c r="C148" s="22"/>
      <c r="D148" s="22"/>
      <c r="E148" s="22"/>
      <c r="F148" s="22"/>
      <c r="G148" s="22"/>
      <c r="H148" s="22"/>
      <c r="I148" s="22"/>
      <c r="J148" s="22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3"/>
      <c r="B149" s="23"/>
      <c r="C149" s="22"/>
      <c r="D149" s="22"/>
      <c r="E149" s="22"/>
      <c r="F149" s="22"/>
      <c r="G149" s="22"/>
      <c r="H149" s="22"/>
      <c r="I149" s="22"/>
      <c r="J149" s="22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3"/>
      <c r="B150" s="23"/>
      <c r="C150" s="22"/>
      <c r="D150" s="22"/>
      <c r="E150" s="22"/>
      <c r="F150" s="22"/>
      <c r="G150" s="22"/>
      <c r="H150" s="22"/>
      <c r="I150" s="22"/>
      <c r="J150" s="22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3"/>
      <c r="B151" s="23"/>
      <c r="C151" s="22"/>
      <c r="D151" s="22"/>
      <c r="E151" s="22"/>
      <c r="F151" s="22"/>
      <c r="G151" s="22"/>
      <c r="H151" s="22"/>
      <c r="I151" s="22"/>
      <c r="J151" s="22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3"/>
      <c r="B152" s="23"/>
      <c r="C152" s="22"/>
      <c r="D152" s="22"/>
      <c r="E152" s="22"/>
      <c r="F152" s="22"/>
      <c r="G152" s="22"/>
      <c r="H152" s="22"/>
      <c r="I152" s="22"/>
      <c r="J152" s="22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3"/>
      <c r="B153" s="23"/>
      <c r="C153" s="22"/>
      <c r="D153" s="22"/>
      <c r="E153" s="22"/>
      <c r="F153" s="22"/>
      <c r="G153" s="22"/>
      <c r="H153" s="22"/>
      <c r="I153" s="22"/>
      <c r="J153" s="22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3"/>
      <c r="B154" s="23"/>
      <c r="C154" s="22"/>
      <c r="D154" s="22"/>
      <c r="E154" s="22"/>
      <c r="F154" s="22"/>
      <c r="G154" s="22"/>
      <c r="H154" s="22"/>
      <c r="I154" s="22"/>
      <c r="J154" s="22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3"/>
      <c r="B155" s="23"/>
      <c r="C155" s="22"/>
      <c r="D155" s="22"/>
      <c r="E155" s="22"/>
      <c r="F155" s="22"/>
      <c r="G155" s="22"/>
      <c r="H155" s="22"/>
      <c r="I155" s="22"/>
      <c r="J155" s="22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3"/>
      <c r="B156" s="23"/>
      <c r="C156" s="22"/>
      <c r="D156" s="22"/>
      <c r="E156" s="22"/>
      <c r="F156" s="22"/>
      <c r="G156" s="22"/>
      <c r="H156" s="22"/>
      <c r="I156" s="22"/>
      <c r="J156" s="22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3"/>
      <c r="B157" s="23"/>
      <c r="C157" s="22"/>
      <c r="D157" s="22"/>
      <c r="E157" s="22"/>
      <c r="F157" s="22"/>
      <c r="G157" s="22"/>
      <c r="H157" s="22"/>
      <c r="I157" s="22"/>
      <c r="J157" s="22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3"/>
      <c r="B158" s="23"/>
      <c r="C158" s="22"/>
      <c r="D158" s="22"/>
      <c r="E158" s="22"/>
      <c r="F158" s="22"/>
      <c r="G158" s="22"/>
      <c r="H158" s="22"/>
      <c r="I158" s="22"/>
      <c r="J158" s="22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3"/>
      <c r="B159" s="23"/>
      <c r="C159" s="22"/>
      <c r="D159" s="22"/>
      <c r="E159" s="22"/>
      <c r="F159" s="22"/>
      <c r="G159" s="22"/>
      <c r="H159" s="22"/>
      <c r="I159" s="22"/>
      <c r="J159" s="22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3"/>
      <c r="B160" s="23"/>
      <c r="C160" s="22"/>
      <c r="D160" s="22"/>
      <c r="E160" s="22"/>
      <c r="F160" s="22"/>
      <c r="G160" s="22"/>
      <c r="H160" s="22"/>
      <c r="I160" s="22"/>
      <c r="J160" s="22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3"/>
      <c r="B161" s="23"/>
      <c r="C161" s="22"/>
      <c r="D161" s="22"/>
      <c r="E161" s="22"/>
      <c r="F161" s="22"/>
      <c r="G161" s="22"/>
      <c r="H161" s="22"/>
      <c r="I161" s="22"/>
      <c r="J161" s="22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3"/>
      <c r="B162" s="23"/>
      <c r="C162" s="22"/>
      <c r="D162" s="22"/>
      <c r="E162" s="22"/>
      <c r="F162" s="22"/>
      <c r="G162" s="22"/>
      <c r="H162" s="22"/>
      <c r="I162" s="22"/>
      <c r="J162" s="22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3"/>
      <c r="B163" s="23"/>
      <c r="C163" s="22"/>
      <c r="D163" s="22"/>
      <c r="E163" s="22"/>
      <c r="F163" s="22"/>
      <c r="G163" s="22"/>
      <c r="H163" s="22"/>
      <c r="I163" s="22"/>
      <c r="J163" s="22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3"/>
      <c r="B164" s="23"/>
      <c r="C164" s="22"/>
      <c r="D164" s="22"/>
      <c r="E164" s="22"/>
      <c r="F164" s="22"/>
      <c r="G164" s="22"/>
      <c r="H164" s="22"/>
      <c r="I164" s="22"/>
      <c r="J164" s="22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3"/>
      <c r="B165" s="23"/>
      <c r="C165" s="22"/>
      <c r="D165" s="22"/>
      <c r="E165" s="22"/>
      <c r="F165" s="22"/>
      <c r="G165" s="22"/>
      <c r="H165" s="22"/>
      <c r="I165" s="22"/>
      <c r="J165" s="22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3"/>
      <c r="B166" s="23"/>
      <c r="C166" s="22"/>
      <c r="D166" s="22"/>
      <c r="E166" s="22"/>
      <c r="F166" s="22"/>
      <c r="G166" s="22"/>
      <c r="H166" s="22"/>
      <c r="I166" s="22"/>
      <c r="J166" s="22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3"/>
      <c r="B167" s="23"/>
      <c r="C167" s="22"/>
      <c r="D167" s="22"/>
      <c r="E167" s="22"/>
      <c r="F167" s="22"/>
      <c r="G167" s="22"/>
      <c r="H167" s="22"/>
      <c r="I167" s="22"/>
      <c r="J167" s="22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3"/>
      <c r="B168" s="23"/>
      <c r="C168" s="22"/>
      <c r="D168" s="22"/>
      <c r="E168" s="22"/>
      <c r="F168" s="22"/>
      <c r="G168" s="22"/>
      <c r="H168" s="22"/>
      <c r="I168" s="22"/>
      <c r="J168" s="22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3"/>
      <c r="B169" s="23"/>
      <c r="C169" s="22"/>
      <c r="D169" s="22"/>
      <c r="E169" s="22"/>
      <c r="F169" s="22"/>
      <c r="G169" s="22"/>
      <c r="H169" s="22"/>
      <c r="I169" s="22"/>
      <c r="J169" s="22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3"/>
      <c r="B170" s="23"/>
      <c r="C170" s="22"/>
      <c r="D170" s="22"/>
      <c r="E170" s="22"/>
      <c r="F170" s="22"/>
      <c r="G170" s="22"/>
      <c r="H170" s="22"/>
      <c r="I170" s="22"/>
      <c r="J170" s="22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3"/>
      <c r="B171" s="23"/>
      <c r="C171" s="22"/>
      <c r="D171" s="22"/>
      <c r="E171" s="22"/>
      <c r="F171" s="22"/>
      <c r="G171" s="22"/>
      <c r="H171" s="22"/>
      <c r="I171" s="22"/>
      <c r="J171" s="22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3"/>
      <c r="B172" s="23"/>
      <c r="C172" s="22"/>
      <c r="D172" s="22"/>
      <c r="E172" s="22"/>
      <c r="F172" s="22"/>
      <c r="G172" s="22"/>
      <c r="H172" s="22"/>
      <c r="I172" s="22"/>
      <c r="J172" s="22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3"/>
      <c r="B173" s="23"/>
      <c r="C173" s="22"/>
      <c r="D173" s="22"/>
      <c r="E173" s="22"/>
      <c r="F173" s="22"/>
      <c r="G173" s="22"/>
      <c r="H173" s="22"/>
      <c r="I173" s="22"/>
      <c r="J173" s="22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3"/>
      <c r="B174" s="23"/>
      <c r="C174" s="22"/>
      <c r="D174" s="22"/>
      <c r="E174" s="22"/>
      <c r="F174" s="22"/>
      <c r="G174" s="22"/>
      <c r="H174" s="22"/>
      <c r="I174" s="22"/>
      <c r="J174" s="22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3"/>
      <c r="B175" s="23"/>
      <c r="C175" s="22"/>
      <c r="D175" s="22"/>
      <c r="E175" s="22"/>
      <c r="F175" s="22"/>
      <c r="G175" s="22"/>
      <c r="H175" s="22"/>
      <c r="I175" s="22"/>
      <c r="J175" s="22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3"/>
      <c r="B176" s="23"/>
      <c r="C176" s="22"/>
      <c r="D176" s="22"/>
      <c r="E176" s="22"/>
      <c r="F176" s="22"/>
      <c r="G176" s="22"/>
      <c r="H176" s="22"/>
      <c r="I176" s="22"/>
      <c r="J176" s="22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3"/>
      <c r="B177" s="23"/>
      <c r="C177" s="22"/>
      <c r="D177" s="22"/>
      <c r="E177" s="22"/>
      <c r="F177" s="22"/>
      <c r="G177" s="22"/>
      <c r="H177" s="22"/>
      <c r="I177" s="22"/>
      <c r="J177" s="22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3"/>
      <c r="B178" s="23"/>
      <c r="C178" s="22"/>
      <c r="D178" s="22"/>
      <c r="E178" s="22"/>
      <c r="F178" s="22"/>
      <c r="G178" s="22"/>
      <c r="H178" s="22"/>
      <c r="I178" s="22"/>
      <c r="J178" s="22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3"/>
      <c r="B179" s="23"/>
      <c r="C179" s="22"/>
      <c r="D179" s="22"/>
      <c r="E179" s="22"/>
      <c r="F179" s="22"/>
      <c r="G179" s="22"/>
      <c r="H179" s="22"/>
      <c r="I179" s="22"/>
      <c r="J179" s="22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3"/>
      <c r="B180" s="23"/>
      <c r="C180" s="22"/>
      <c r="D180" s="22"/>
      <c r="E180" s="22"/>
      <c r="F180" s="22"/>
      <c r="G180" s="22"/>
      <c r="H180" s="22"/>
      <c r="I180" s="22"/>
      <c r="J180" s="22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3"/>
      <c r="B181" s="23"/>
      <c r="C181" s="22"/>
      <c r="D181" s="22"/>
      <c r="E181" s="22"/>
      <c r="F181" s="22"/>
      <c r="G181" s="22"/>
      <c r="H181" s="22"/>
      <c r="I181" s="22"/>
      <c r="J181" s="22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3"/>
      <c r="B182" s="23"/>
      <c r="C182" s="22"/>
      <c r="D182" s="22"/>
      <c r="E182" s="22"/>
      <c r="F182" s="22"/>
      <c r="G182" s="22"/>
      <c r="H182" s="22"/>
      <c r="I182" s="22"/>
      <c r="J182" s="22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3"/>
      <c r="B183" s="23"/>
      <c r="C183" s="22"/>
      <c r="D183" s="22"/>
      <c r="E183" s="22"/>
      <c r="F183" s="22"/>
      <c r="G183" s="22"/>
      <c r="H183" s="22"/>
      <c r="I183" s="22"/>
      <c r="J183" s="22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3"/>
      <c r="B184" s="23"/>
      <c r="C184" s="22"/>
      <c r="D184" s="22"/>
      <c r="E184" s="22"/>
      <c r="F184" s="22"/>
      <c r="G184" s="22"/>
      <c r="H184" s="22"/>
      <c r="I184" s="22"/>
      <c r="J184" s="22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3"/>
      <c r="B185" s="23"/>
      <c r="C185" s="22"/>
      <c r="D185" s="22"/>
      <c r="E185" s="22"/>
      <c r="F185" s="22"/>
      <c r="G185" s="22"/>
      <c r="H185" s="22"/>
      <c r="I185" s="22"/>
      <c r="J185" s="22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3"/>
      <c r="B186" s="23"/>
      <c r="C186" s="22"/>
      <c r="D186" s="22"/>
      <c r="E186" s="22"/>
      <c r="F186" s="22"/>
      <c r="G186" s="22"/>
      <c r="H186" s="22"/>
      <c r="I186" s="22"/>
      <c r="J186" s="22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3"/>
      <c r="B187" s="23"/>
      <c r="C187" s="22"/>
      <c r="D187" s="22"/>
      <c r="E187" s="22"/>
      <c r="F187" s="22"/>
      <c r="G187" s="22"/>
      <c r="H187" s="22"/>
      <c r="I187" s="22"/>
      <c r="J187" s="22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3"/>
      <c r="B188" s="23"/>
      <c r="C188" s="22"/>
      <c r="D188" s="22"/>
      <c r="E188" s="22"/>
      <c r="F188" s="22"/>
      <c r="G188" s="22"/>
      <c r="H188" s="22"/>
      <c r="I188" s="22"/>
      <c r="J188" s="22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3"/>
      <c r="B189" s="23"/>
      <c r="C189" s="22"/>
      <c r="D189" s="22"/>
      <c r="E189" s="22"/>
      <c r="F189" s="22"/>
      <c r="G189" s="22"/>
      <c r="H189" s="22"/>
      <c r="I189" s="22"/>
      <c r="J189" s="22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3"/>
      <c r="B190" s="23"/>
      <c r="C190" s="22"/>
      <c r="D190" s="22"/>
      <c r="E190" s="22"/>
      <c r="F190" s="22"/>
      <c r="G190" s="22"/>
      <c r="H190" s="22"/>
      <c r="I190" s="22"/>
      <c r="J190" s="22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3"/>
      <c r="B191" s="23"/>
      <c r="C191" s="22"/>
      <c r="D191" s="22"/>
      <c r="E191" s="22"/>
      <c r="F191" s="22"/>
      <c r="G191" s="22"/>
      <c r="H191" s="22"/>
      <c r="I191" s="22"/>
      <c r="J191" s="22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3"/>
      <c r="B192" s="23"/>
      <c r="C192" s="22"/>
      <c r="D192" s="22"/>
      <c r="E192" s="22"/>
      <c r="F192" s="22"/>
      <c r="G192" s="22"/>
      <c r="H192" s="22"/>
      <c r="I192" s="22"/>
      <c r="J192" s="22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3"/>
      <c r="B193" s="23"/>
      <c r="C193" s="22"/>
      <c r="D193" s="22"/>
      <c r="E193" s="22"/>
      <c r="F193" s="22"/>
      <c r="G193" s="22"/>
      <c r="H193" s="22"/>
      <c r="I193" s="22"/>
      <c r="J193" s="22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3"/>
      <c r="B194" s="23"/>
      <c r="C194" s="22"/>
      <c r="D194" s="22"/>
      <c r="E194" s="22"/>
      <c r="F194" s="22"/>
      <c r="G194" s="22"/>
      <c r="H194" s="22"/>
      <c r="I194" s="22"/>
      <c r="J194" s="22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3"/>
      <c r="B195" s="23"/>
      <c r="C195" s="22"/>
      <c r="D195" s="22"/>
      <c r="E195" s="22"/>
      <c r="F195" s="22"/>
      <c r="G195" s="22"/>
      <c r="H195" s="22"/>
      <c r="I195" s="22"/>
      <c r="J195" s="22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3"/>
      <c r="B196" s="23"/>
      <c r="C196" s="22"/>
      <c r="D196" s="22"/>
      <c r="E196" s="22"/>
      <c r="F196" s="22"/>
      <c r="G196" s="22"/>
      <c r="H196" s="22"/>
      <c r="I196" s="22"/>
      <c r="J196" s="22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3"/>
      <c r="B197" s="23"/>
      <c r="C197" s="22"/>
      <c r="D197" s="22"/>
      <c r="E197" s="22"/>
      <c r="F197" s="22"/>
      <c r="G197" s="22"/>
      <c r="H197" s="22"/>
      <c r="I197" s="22"/>
      <c r="J197" s="22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3"/>
      <c r="B198" s="23"/>
      <c r="C198" s="22"/>
      <c r="D198" s="22"/>
      <c r="E198" s="22"/>
      <c r="F198" s="22"/>
      <c r="G198" s="22"/>
      <c r="H198" s="22"/>
      <c r="I198" s="22"/>
      <c r="J198" s="22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3"/>
      <c r="B199" s="23"/>
      <c r="C199" s="22"/>
      <c r="D199" s="22"/>
      <c r="E199" s="22"/>
      <c r="F199" s="22"/>
      <c r="G199" s="22"/>
      <c r="H199" s="22"/>
      <c r="I199" s="22"/>
      <c r="J199" s="22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3"/>
      <c r="B200" s="23"/>
      <c r="C200" s="22"/>
      <c r="D200" s="22"/>
      <c r="E200" s="22"/>
      <c r="F200" s="22"/>
      <c r="G200" s="22"/>
      <c r="H200" s="22"/>
      <c r="I200" s="22"/>
      <c r="J200" s="22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3"/>
      <c r="B201" s="23"/>
      <c r="C201" s="22"/>
      <c r="D201" s="22"/>
      <c r="E201" s="22"/>
      <c r="F201" s="22"/>
      <c r="G201" s="22"/>
      <c r="H201" s="22"/>
      <c r="I201" s="22"/>
      <c r="J201" s="22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3"/>
      <c r="B202" s="23"/>
      <c r="C202" s="22"/>
      <c r="D202" s="22"/>
      <c r="E202" s="22"/>
      <c r="F202" s="22"/>
      <c r="G202" s="22"/>
      <c r="H202" s="22"/>
      <c r="I202" s="22"/>
      <c r="J202" s="22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3"/>
      <c r="B203" s="23"/>
      <c r="C203" s="22"/>
      <c r="D203" s="22"/>
      <c r="E203" s="22"/>
      <c r="F203" s="22"/>
      <c r="G203" s="22"/>
      <c r="H203" s="22"/>
      <c r="I203" s="22"/>
      <c r="J203" s="22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3"/>
      <c r="B204" s="23"/>
      <c r="C204" s="22"/>
      <c r="D204" s="22"/>
      <c r="E204" s="22"/>
      <c r="F204" s="22"/>
      <c r="G204" s="22"/>
      <c r="H204" s="22"/>
      <c r="I204" s="22"/>
      <c r="J204" s="22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3"/>
      <c r="B205" s="23"/>
      <c r="C205" s="22"/>
      <c r="D205" s="22"/>
      <c r="E205" s="22"/>
      <c r="F205" s="22"/>
      <c r="G205" s="22"/>
      <c r="H205" s="22"/>
      <c r="I205" s="22"/>
      <c r="J205" s="22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3"/>
      <c r="B206" s="23"/>
      <c r="C206" s="22"/>
      <c r="D206" s="22"/>
      <c r="E206" s="22"/>
      <c r="F206" s="22"/>
      <c r="G206" s="22"/>
      <c r="H206" s="22"/>
      <c r="I206" s="22"/>
      <c r="J206" s="22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3"/>
      <c r="B207" s="23"/>
      <c r="C207" s="22"/>
      <c r="D207" s="22"/>
      <c r="E207" s="22"/>
      <c r="F207" s="22"/>
      <c r="G207" s="22"/>
      <c r="H207" s="22"/>
      <c r="I207" s="22"/>
      <c r="J207" s="22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3"/>
      <c r="B208" s="23"/>
      <c r="C208" s="22"/>
      <c r="D208" s="22"/>
      <c r="E208" s="22"/>
      <c r="F208" s="22"/>
      <c r="G208" s="22"/>
      <c r="H208" s="22"/>
      <c r="I208" s="22"/>
      <c r="J208" s="22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3"/>
      <c r="B209" s="23"/>
      <c r="C209" s="22"/>
      <c r="D209" s="22"/>
      <c r="E209" s="22"/>
      <c r="F209" s="22"/>
      <c r="G209" s="22"/>
      <c r="H209" s="22"/>
      <c r="I209" s="22"/>
      <c r="J209" s="22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3"/>
      <c r="B210" s="23"/>
      <c r="C210" s="22"/>
      <c r="D210" s="22"/>
      <c r="E210" s="22"/>
      <c r="F210" s="22"/>
      <c r="G210" s="22"/>
      <c r="H210" s="22"/>
      <c r="I210" s="22"/>
      <c r="J210" s="22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3"/>
      <c r="B211" s="23"/>
      <c r="C211" s="22"/>
      <c r="D211" s="22"/>
      <c r="E211" s="22"/>
      <c r="F211" s="22"/>
      <c r="G211" s="22"/>
      <c r="H211" s="22"/>
      <c r="I211" s="22"/>
      <c r="J211" s="22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3"/>
      <c r="B212" s="23"/>
      <c r="C212" s="22"/>
      <c r="D212" s="22"/>
      <c r="E212" s="22"/>
      <c r="F212" s="22"/>
      <c r="G212" s="22"/>
      <c r="H212" s="22"/>
      <c r="I212" s="22"/>
      <c r="J212" s="22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3"/>
      <c r="B213" s="23"/>
      <c r="C213" s="22"/>
      <c r="D213" s="22"/>
      <c r="E213" s="22"/>
      <c r="F213" s="22"/>
      <c r="G213" s="22"/>
      <c r="H213" s="22"/>
      <c r="I213" s="22"/>
      <c r="J213" s="22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3"/>
      <c r="B214" s="23"/>
      <c r="C214" s="22"/>
      <c r="D214" s="22"/>
      <c r="E214" s="22"/>
      <c r="F214" s="22"/>
      <c r="G214" s="22"/>
      <c r="H214" s="22"/>
      <c r="I214" s="22"/>
      <c r="J214" s="22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3"/>
      <c r="B215" s="23"/>
      <c r="C215" s="22"/>
      <c r="D215" s="22"/>
      <c r="E215" s="22"/>
      <c r="F215" s="22"/>
      <c r="G215" s="22"/>
      <c r="H215" s="22"/>
      <c r="I215" s="22"/>
      <c r="J215" s="22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3"/>
      <c r="B216" s="23"/>
      <c r="C216" s="22"/>
      <c r="D216" s="22"/>
      <c r="E216" s="22"/>
      <c r="F216" s="22"/>
      <c r="G216" s="22"/>
      <c r="H216" s="22"/>
      <c r="I216" s="22"/>
      <c r="J216" s="22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3"/>
      <c r="B217" s="23"/>
      <c r="C217" s="22"/>
      <c r="D217" s="22"/>
      <c r="E217" s="22"/>
      <c r="F217" s="22"/>
      <c r="G217" s="22"/>
      <c r="H217" s="22"/>
      <c r="I217" s="22"/>
      <c r="J217" s="22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3"/>
      <c r="B218" s="23"/>
      <c r="C218" s="22"/>
      <c r="D218" s="22"/>
      <c r="E218" s="22"/>
      <c r="F218" s="22"/>
      <c r="G218" s="22"/>
      <c r="H218" s="22"/>
      <c r="I218" s="22"/>
      <c r="J218" s="22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3"/>
      <c r="B219" s="23"/>
      <c r="C219" s="22"/>
      <c r="D219" s="22"/>
      <c r="E219" s="22"/>
      <c r="F219" s="22"/>
      <c r="G219" s="22"/>
      <c r="H219" s="22"/>
      <c r="I219" s="22"/>
      <c r="J219" s="22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3"/>
      <c r="B220" s="23"/>
      <c r="C220" s="22"/>
      <c r="D220" s="22"/>
      <c r="E220" s="22"/>
      <c r="F220" s="22"/>
      <c r="G220" s="22"/>
      <c r="H220" s="22"/>
      <c r="I220" s="22"/>
      <c r="J220" s="22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3"/>
      <c r="B221" s="23"/>
      <c r="C221" s="22"/>
      <c r="D221" s="22"/>
      <c r="E221" s="22"/>
      <c r="F221" s="22"/>
      <c r="G221" s="22"/>
      <c r="H221" s="22"/>
      <c r="I221" s="22"/>
      <c r="J221" s="22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3"/>
      <c r="B222" s="23"/>
      <c r="C222" s="22"/>
      <c r="D222" s="22"/>
      <c r="E222" s="22"/>
      <c r="F222" s="22"/>
      <c r="G222" s="22"/>
      <c r="H222" s="22"/>
      <c r="I222" s="22"/>
      <c r="J222" s="22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3"/>
      <c r="B223" s="23"/>
      <c r="C223" s="22"/>
      <c r="D223" s="22"/>
      <c r="E223" s="22"/>
      <c r="F223" s="22"/>
      <c r="G223" s="22"/>
      <c r="H223" s="22"/>
      <c r="I223" s="22"/>
      <c r="J223" s="22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3"/>
      <c r="B224" s="23"/>
      <c r="C224" s="22"/>
      <c r="D224" s="22"/>
      <c r="E224" s="22"/>
      <c r="F224" s="22"/>
      <c r="G224" s="22"/>
      <c r="H224" s="22"/>
      <c r="I224" s="22"/>
      <c r="J224" s="22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3"/>
      <c r="B225" s="23"/>
      <c r="C225" s="22"/>
      <c r="D225" s="22"/>
      <c r="E225" s="22"/>
      <c r="F225" s="22"/>
      <c r="G225" s="22"/>
      <c r="H225" s="22"/>
      <c r="I225" s="22"/>
      <c r="J225" s="22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3"/>
      <c r="B226" s="23"/>
      <c r="C226" s="22"/>
      <c r="D226" s="22"/>
      <c r="E226" s="22"/>
      <c r="F226" s="22"/>
      <c r="G226" s="22"/>
      <c r="H226" s="22"/>
      <c r="I226" s="22"/>
      <c r="J226" s="22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3"/>
      <c r="B227" s="23"/>
      <c r="C227" s="22"/>
      <c r="D227" s="22"/>
      <c r="E227" s="22"/>
      <c r="F227" s="22"/>
      <c r="G227" s="22"/>
      <c r="H227" s="22"/>
      <c r="I227" s="22"/>
      <c r="J227" s="22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3"/>
      <c r="B228" s="23"/>
      <c r="C228" s="22"/>
      <c r="D228" s="22"/>
      <c r="E228" s="22"/>
      <c r="F228" s="22"/>
      <c r="G228" s="22"/>
      <c r="H228" s="22"/>
      <c r="I228" s="22"/>
      <c r="J228" s="22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3"/>
      <c r="B229" s="23"/>
      <c r="C229" s="22"/>
      <c r="D229" s="22"/>
      <c r="E229" s="22"/>
      <c r="F229" s="22"/>
      <c r="G229" s="22"/>
      <c r="H229" s="22"/>
      <c r="I229" s="22"/>
      <c r="J229" s="22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3"/>
      <c r="B230" s="23"/>
      <c r="C230" s="22"/>
      <c r="D230" s="22"/>
      <c r="E230" s="22"/>
      <c r="F230" s="22"/>
      <c r="G230" s="22"/>
      <c r="H230" s="22"/>
      <c r="I230" s="22"/>
      <c r="J230" s="22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3"/>
      <c r="B231" s="23"/>
      <c r="C231" s="22"/>
      <c r="D231" s="22"/>
      <c r="E231" s="22"/>
      <c r="F231" s="22"/>
      <c r="G231" s="22"/>
      <c r="H231" s="22"/>
      <c r="I231" s="22"/>
      <c r="J231" s="22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3"/>
      <c r="B232" s="23"/>
      <c r="C232" s="22"/>
      <c r="D232" s="22"/>
      <c r="E232" s="22"/>
      <c r="F232" s="22"/>
      <c r="G232" s="22"/>
      <c r="H232" s="22"/>
      <c r="I232" s="22"/>
      <c r="J232" s="22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3"/>
      <c r="B233" s="23"/>
      <c r="C233" s="22"/>
      <c r="D233" s="22"/>
      <c r="E233" s="22"/>
      <c r="F233" s="22"/>
      <c r="G233" s="22"/>
      <c r="H233" s="22"/>
      <c r="I233" s="22"/>
      <c r="J233" s="22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3"/>
      <c r="B234" s="23"/>
      <c r="C234" s="22"/>
      <c r="D234" s="22"/>
      <c r="E234" s="22"/>
      <c r="F234" s="22"/>
      <c r="G234" s="22"/>
      <c r="H234" s="22"/>
      <c r="I234" s="22"/>
      <c r="J234" s="22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3"/>
      <c r="B235" s="23"/>
      <c r="C235" s="22"/>
      <c r="D235" s="22"/>
      <c r="E235" s="22"/>
      <c r="F235" s="22"/>
      <c r="G235" s="22"/>
      <c r="H235" s="22"/>
      <c r="I235" s="22"/>
      <c r="J235" s="22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3"/>
      <c r="B236" s="23"/>
      <c r="C236" s="22"/>
      <c r="D236" s="22"/>
      <c r="E236" s="22"/>
      <c r="F236" s="22"/>
      <c r="G236" s="22"/>
      <c r="H236" s="22"/>
      <c r="I236" s="22"/>
      <c r="J236" s="22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3"/>
      <c r="B237" s="23"/>
      <c r="C237" s="22"/>
      <c r="D237" s="22"/>
      <c r="E237" s="22"/>
      <c r="F237" s="22"/>
      <c r="G237" s="22"/>
      <c r="H237" s="22"/>
      <c r="I237" s="22"/>
      <c r="J237" s="22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3"/>
      <c r="B238" s="23"/>
      <c r="C238" s="22"/>
      <c r="D238" s="22"/>
      <c r="E238" s="22"/>
      <c r="F238" s="22"/>
      <c r="G238" s="22"/>
      <c r="H238" s="22"/>
      <c r="I238" s="22"/>
      <c r="J238" s="22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3"/>
      <c r="B239" s="23"/>
      <c r="C239" s="22"/>
      <c r="D239" s="22"/>
      <c r="E239" s="22"/>
      <c r="F239" s="22"/>
      <c r="G239" s="22"/>
      <c r="H239" s="22"/>
      <c r="I239" s="22"/>
      <c r="J239" s="22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3"/>
      <c r="B240" s="23"/>
      <c r="C240" s="22"/>
      <c r="D240" s="22"/>
      <c r="E240" s="22"/>
      <c r="F240" s="22"/>
      <c r="G240" s="22"/>
      <c r="H240" s="22"/>
      <c r="I240" s="22"/>
      <c r="J240" s="22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3"/>
      <c r="B241" s="23"/>
      <c r="C241" s="22"/>
      <c r="D241" s="22"/>
      <c r="E241" s="22"/>
      <c r="F241" s="22"/>
      <c r="G241" s="22"/>
      <c r="H241" s="22"/>
      <c r="I241" s="22"/>
      <c r="J241" s="22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3"/>
      <c r="B242" s="23"/>
      <c r="C242" s="22"/>
      <c r="D242" s="22"/>
      <c r="E242" s="22"/>
      <c r="F242" s="22"/>
      <c r="G242" s="22"/>
      <c r="H242" s="22"/>
      <c r="I242" s="22"/>
      <c r="J242" s="22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3"/>
      <c r="B243" s="23"/>
      <c r="C243" s="22"/>
      <c r="D243" s="22"/>
      <c r="E243" s="22"/>
      <c r="F243" s="22"/>
      <c r="G243" s="22"/>
      <c r="H243" s="22"/>
      <c r="I243" s="22"/>
      <c r="J243" s="22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3"/>
      <c r="B244" s="23"/>
      <c r="C244" s="22"/>
      <c r="D244" s="22"/>
      <c r="E244" s="22"/>
      <c r="F244" s="22"/>
      <c r="G244" s="22"/>
      <c r="H244" s="22"/>
      <c r="I244" s="22"/>
      <c r="J244" s="22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3"/>
      <c r="B245" s="23"/>
      <c r="C245" s="22"/>
      <c r="D245" s="22"/>
      <c r="E245" s="22"/>
      <c r="F245" s="22"/>
      <c r="G245" s="22"/>
      <c r="H245" s="22"/>
      <c r="I245" s="22"/>
      <c r="J245" s="22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3"/>
      <c r="B246" s="23"/>
      <c r="C246" s="22"/>
      <c r="D246" s="22"/>
      <c r="E246" s="22"/>
      <c r="F246" s="22"/>
      <c r="G246" s="22"/>
      <c r="H246" s="22"/>
      <c r="I246" s="22"/>
      <c r="J246" s="22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3"/>
      <c r="B247" s="23"/>
      <c r="C247" s="22"/>
      <c r="D247" s="22"/>
      <c r="E247" s="22"/>
      <c r="F247" s="22"/>
      <c r="G247" s="22"/>
      <c r="H247" s="22"/>
      <c r="I247" s="22"/>
      <c r="J247" s="22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3"/>
      <c r="B248" s="23"/>
      <c r="C248" s="22"/>
      <c r="D248" s="22"/>
      <c r="E248" s="22"/>
      <c r="F248" s="22"/>
      <c r="G248" s="22"/>
      <c r="H248" s="22"/>
      <c r="I248" s="22"/>
      <c r="J248" s="22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3"/>
      <c r="B249" s="23"/>
      <c r="C249" s="22"/>
      <c r="D249" s="22"/>
      <c r="E249" s="22"/>
      <c r="F249" s="22"/>
      <c r="G249" s="22"/>
      <c r="H249" s="22"/>
      <c r="I249" s="22"/>
      <c r="J249" s="22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3"/>
      <c r="B250" s="23"/>
      <c r="C250" s="22"/>
      <c r="D250" s="22"/>
      <c r="E250" s="22"/>
      <c r="F250" s="22"/>
      <c r="G250" s="22"/>
      <c r="H250" s="22"/>
      <c r="I250" s="22"/>
      <c r="J250" s="22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3"/>
      <c r="B251" s="23"/>
      <c r="C251" s="22"/>
      <c r="D251" s="22"/>
      <c r="E251" s="22"/>
      <c r="F251" s="22"/>
      <c r="G251" s="22"/>
      <c r="H251" s="22"/>
      <c r="I251" s="22"/>
      <c r="J251" s="22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3"/>
      <c r="B252" s="23"/>
      <c r="C252" s="22"/>
      <c r="D252" s="22"/>
      <c r="E252" s="22"/>
      <c r="F252" s="22"/>
      <c r="G252" s="22"/>
      <c r="H252" s="22"/>
      <c r="I252" s="22"/>
      <c r="J252" s="22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3"/>
      <c r="B253" s="23"/>
      <c r="C253" s="22"/>
      <c r="D253" s="22"/>
      <c r="E253" s="22"/>
      <c r="F253" s="22"/>
      <c r="G253" s="22"/>
      <c r="H253" s="22"/>
      <c r="I253" s="22"/>
      <c r="J253" s="22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3"/>
      <c r="B254" s="23"/>
      <c r="C254" s="22"/>
      <c r="D254" s="22"/>
      <c r="E254" s="22"/>
      <c r="F254" s="22"/>
      <c r="G254" s="22"/>
      <c r="H254" s="22"/>
      <c r="I254" s="22"/>
      <c r="J254" s="22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3"/>
      <c r="B255" s="23"/>
      <c r="C255" s="22"/>
      <c r="D255" s="22"/>
      <c r="E255" s="22"/>
      <c r="F255" s="22"/>
      <c r="G255" s="22"/>
      <c r="H255" s="22"/>
      <c r="I255" s="22"/>
      <c r="J255" s="22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3"/>
      <c r="B256" s="23"/>
      <c r="C256" s="22"/>
      <c r="D256" s="22"/>
      <c r="E256" s="22"/>
      <c r="F256" s="22"/>
      <c r="G256" s="22"/>
      <c r="H256" s="22"/>
      <c r="I256" s="22"/>
      <c r="J256" s="22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3"/>
      <c r="B257" s="23"/>
      <c r="C257" s="22"/>
      <c r="D257" s="22"/>
      <c r="E257" s="22"/>
      <c r="F257" s="22"/>
      <c r="G257" s="22"/>
      <c r="H257" s="22"/>
      <c r="I257" s="22"/>
      <c r="J257" s="22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3"/>
      <c r="B258" s="23"/>
      <c r="C258" s="22"/>
      <c r="D258" s="22"/>
      <c r="E258" s="22"/>
      <c r="F258" s="22"/>
      <c r="G258" s="22"/>
      <c r="H258" s="22"/>
      <c r="I258" s="22"/>
      <c r="J258" s="22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3"/>
      <c r="B259" s="23"/>
      <c r="C259" s="22"/>
      <c r="D259" s="22"/>
      <c r="E259" s="22"/>
      <c r="F259" s="22"/>
      <c r="G259" s="22"/>
      <c r="H259" s="22"/>
      <c r="I259" s="22"/>
      <c r="J259" s="22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12"/>
      <c r="L366" s="12"/>
      <c r="M366" s="12"/>
      <c r="N366" s="12"/>
      <c r="O366" s="12"/>
      <c r="P366" s="12"/>
      <c r="Q366" s="12"/>
      <c r="R366" s="12"/>
      <c r="S366" s="24"/>
    </row>
    <row r="367" ht="20.2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12"/>
      <c r="L367" s="12"/>
      <c r="M367" s="12"/>
      <c r="N367" s="12"/>
      <c r="O367" s="12"/>
      <c r="P367" s="12"/>
      <c r="Q367" s="12"/>
      <c r="R367" s="12"/>
      <c r="S367" s="24"/>
    </row>
    <row r="368" ht="20.2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12"/>
      <c r="L368" s="12"/>
      <c r="M368" s="12"/>
      <c r="N368" s="12"/>
      <c r="O368" s="12"/>
      <c r="P368" s="12"/>
      <c r="Q368" s="12"/>
      <c r="R368" s="12"/>
      <c r="S368" s="24"/>
    </row>
    <row r="369" ht="20.2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12"/>
      <c r="L369" s="12"/>
      <c r="M369" s="12"/>
      <c r="N369" s="12"/>
      <c r="O369" s="12"/>
      <c r="P369" s="12"/>
      <c r="Q369" s="12"/>
      <c r="R369" s="12"/>
      <c r="S369" s="24"/>
    </row>
    <row r="370" ht="20.2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12"/>
      <c r="L370" s="12"/>
      <c r="M370" s="12"/>
      <c r="N370" s="12"/>
      <c r="O370" s="12"/>
      <c r="P370" s="12"/>
      <c r="Q370" s="12"/>
      <c r="R370" s="12"/>
      <c r="S370" s="24"/>
    </row>
    <row r="371" ht="20.2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12"/>
      <c r="L371" s="12"/>
      <c r="M371" s="12"/>
      <c r="N371" s="12"/>
      <c r="O371" s="12"/>
      <c r="P371" s="12"/>
      <c r="Q371" s="12"/>
      <c r="R371" s="12"/>
      <c r="S371" s="24"/>
    </row>
    <row r="372" ht="20.2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12"/>
      <c r="L372" s="12"/>
      <c r="M372" s="12"/>
      <c r="N372" s="12"/>
      <c r="O372" s="12"/>
      <c r="P372" s="12"/>
      <c r="Q372" s="12"/>
      <c r="R372" s="12"/>
      <c r="S372" s="24"/>
    </row>
    <row r="373" ht="20.2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12"/>
      <c r="L373" s="12"/>
      <c r="M373" s="12"/>
      <c r="N373" s="12"/>
      <c r="O373" s="12"/>
      <c r="P373" s="12"/>
      <c r="Q373" s="12"/>
      <c r="R373" s="12"/>
      <c r="S373" s="24"/>
    </row>
    <row r="374" ht="20.2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12"/>
      <c r="L374" s="12"/>
      <c r="M374" s="12"/>
      <c r="N374" s="12"/>
      <c r="O374" s="12"/>
      <c r="P374" s="12"/>
      <c r="Q374" s="12"/>
      <c r="R374" s="12"/>
      <c r="S374" s="24"/>
    </row>
    <row r="375" ht="20.2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12"/>
      <c r="L375" s="12"/>
      <c r="M375" s="12"/>
      <c r="N375" s="12"/>
      <c r="O375" s="12"/>
      <c r="P375" s="12"/>
      <c r="Q375" s="12"/>
      <c r="R375" s="12"/>
      <c r="S375" s="24"/>
    </row>
    <row r="376" ht="20.2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12"/>
      <c r="L376" s="12"/>
      <c r="M376" s="12"/>
      <c r="N376" s="12"/>
      <c r="O376" s="12"/>
      <c r="P376" s="12"/>
      <c r="Q376" s="12"/>
      <c r="R376" s="12"/>
      <c r="S376" s="24"/>
    </row>
    <row r="377" ht="20.2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12"/>
      <c r="L377" s="12"/>
      <c r="M377" s="12"/>
      <c r="N377" s="12"/>
      <c r="O377" s="12"/>
      <c r="P377" s="12"/>
      <c r="Q377" s="12"/>
      <c r="R377" s="12"/>
      <c r="S377" s="24"/>
    </row>
    <row r="378" ht="20.2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12"/>
      <c r="L378" s="12"/>
      <c r="M378" s="12"/>
      <c r="N378" s="12"/>
      <c r="O378" s="12"/>
      <c r="P378" s="12"/>
      <c r="Q378" s="12"/>
      <c r="R378" s="12"/>
      <c r="S378" s="24"/>
    </row>
    <row r="379" ht="20.2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12"/>
      <c r="L379" s="12"/>
      <c r="M379" s="12"/>
      <c r="N379" s="12"/>
      <c r="O379" s="12"/>
      <c r="P379" s="12"/>
      <c r="Q379" s="12"/>
      <c r="R379" s="12"/>
      <c r="S379" s="24"/>
    </row>
    <row r="380" ht="20.2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12"/>
      <c r="L380" s="12"/>
      <c r="M380" s="12"/>
      <c r="N380" s="12"/>
      <c r="O380" s="12"/>
      <c r="P380" s="12"/>
      <c r="Q380" s="12"/>
      <c r="R380" s="12"/>
      <c r="S380" s="24"/>
    </row>
    <row r="381" ht="20.2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12"/>
      <c r="L381" s="12"/>
      <c r="M381" s="12"/>
      <c r="N381" s="12"/>
      <c r="O381" s="12"/>
      <c r="P381" s="12"/>
      <c r="Q381" s="12"/>
      <c r="R381" s="12"/>
      <c r="S381" s="24"/>
    </row>
    <row r="382" ht="20.2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12"/>
      <c r="L382" s="12"/>
      <c r="M382" s="12"/>
      <c r="N382" s="12"/>
      <c r="O382" s="12"/>
      <c r="P382" s="12"/>
      <c r="Q382" s="12"/>
      <c r="R382" s="12"/>
      <c r="S382" s="24"/>
    </row>
    <row r="383" ht="20.2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12"/>
      <c r="L383" s="12"/>
      <c r="M383" s="12"/>
      <c r="N383" s="12"/>
      <c r="O383" s="12"/>
      <c r="P383" s="12"/>
      <c r="Q383" s="12"/>
      <c r="R383" s="12"/>
      <c r="S383" s="24"/>
    </row>
    <row r="384" ht="20.2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12"/>
      <c r="L384" s="12"/>
      <c r="M384" s="12"/>
      <c r="N384" s="12"/>
      <c r="O384" s="12"/>
      <c r="P384" s="12"/>
      <c r="Q384" s="12"/>
      <c r="R384" s="12"/>
      <c r="S384" s="24"/>
    </row>
    <row r="385" ht="20.2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12"/>
      <c r="L385" s="12"/>
      <c r="M385" s="12"/>
      <c r="N385" s="12"/>
      <c r="O385" s="12"/>
      <c r="P385" s="12"/>
      <c r="Q385" s="12"/>
      <c r="R385" s="12"/>
      <c r="S385" s="24"/>
    </row>
    <row r="386" ht="20.2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12"/>
      <c r="L386" s="12"/>
      <c r="M386" s="12"/>
      <c r="N386" s="12"/>
      <c r="O386" s="12"/>
      <c r="P386" s="12"/>
      <c r="Q386" s="12"/>
      <c r="R386" s="12"/>
      <c r="S386" s="24"/>
    </row>
    <row r="387" ht="20.2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12"/>
      <c r="L387" s="12"/>
      <c r="M387" s="12"/>
      <c r="N387" s="12"/>
      <c r="O387" s="12"/>
      <c r="P387" s="12"/>
      <c r="Q387" s="12"/>
      <c r="R387" s="12"/>
      <c r="S387" s="24"/>
    </row>
    <row r="388" ht="20.2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12"/>
      <c r="L388" s="12"/>
      <c r="M388" s="12"/>
      <c r="N388" s="12"/>
      <c r="O388" s="12"/>
      <c r="P388" s="12"/>
      <c r="Q388" s="12"/>
      <c r="R388" s="12"/>
      <c r="S388" s="24"/>
    </row>
    <row r="389" ht="20.2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12"/>
      <c r="L389" s="12"/>
      <c r="M389" s="12"/>
      <c r="N389" s="12"/>
      <c r="O389" s="12"/>
      <c r="P389" s="12"/>
      <c r="Q389" s="12"/>
      <c r="R389" s="12"/>
      <c r="S389" s="24"/>
    </row>
    <row r="390" ht="20.2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12"/>
      <c r="L390" s="12"/>
      <c r="M390" s="12"/>
      <c r="N390" s="12"/>
      <c r="O390" s="12"/>
      <c r="P390" s="12"/>
      <c r="Q390" s="12"/>
      <c r="R390" s="12"/>
      <c r="S390" s="24"/>
    </row>
    <row r="391" ht="20.2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12"/>
      <c r="L391" s="12"/>
      <c r="M391" s="12"/>
      <c r="N391" s="12"/>
      <c r="O391" s="12"/>
      <c r="P391" s="12"/>
      <c r="Q391" s="12"/>
      <c r="R391" s="12"/>
      <c r="S391" s="24"/>
    </row>
    <row r="392" ht="20.2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12"/>
      <c r="L392" s="12"/>
      <c r="M392" s="12"/>
      <c r="N392" s="12"/>
      <c r="O392" s="12"/>
      <c r="P392" s="12"/>
      <c r="Q392" s="12"/>
      <c r="R392" s="12"/>
      <c r="S392" s="24"/>
    </row>
    <row r="393" ht="20.2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2"/>
      <c r="B1006" s="22"/>
      <c r="C1006" s="22"/>
      <c r="D1006" s="22"/>
      <c r="E1006" s="22"/>
      <c r="F1006" s="22"/>
      <c r="G1006" s="22"/>
      <c r="H1006" s="22"/>
      <c r="I1006" s="22"/>
      <c r="J1006" s="22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2"/>
      <c r="B1007" s="22"/>
      <c r="C1007" s="22"/>
      <c r="D1007" s="22"/>
      <c r="E1007" s="22"/>
      <c r="F1007" s="22"/>
      <c r="G1007" s="22"/>
      <c r="H1007" s="22"/>
      <c r="I1007" s="22"/>
      <c r="J1007" s="22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2"/>
      <c r="B1008" s="22"/>
      <c r="C1008" s="22"/>
      <c r="D1008" s="22"/>
      <c r="E1008" s="22"/>
      <c r="F1008" s="22"/>
      <c r="G1008" s="22"/>
      <c r="H1008" s="22"/>
      <c r="I1008" s="22"/>
      <c r="J1008" s="22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2"/>
      <c r="B1009" s="22"/>
      <c r="C1009" s="22"/>
      <c r="D1009" s="22"/>
      <c r="E1009" s="22"/>
      <c r="F1009" s="22"/>
      <c r="G1009" s="22"/>
      <c r="H1009" s="22"/>
      <c r="I1009" s="22"/>
      <c r="J1009" s="22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2"/>
      <c r="B1010" s="22"/>
      <c r="C1010" s="22"/>
      <c r="D1010" s="22"/>
      <c r="E1010" s="22"/>
      <c r="F1010" s="22"/>
      <c r="G1010" s="22"/>
      <c r="H1010" s="22"/>
      <c r="I1010" s="22"/>
      <c r="J1010" s="22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2"/>
      <c r="B1011" s="22"/>
      <c r="C1011" s="22"/>
      <c r="D1011" s="22"/>
      <c r="E1011" s="22"/>
      <c r="F1011" s="22"/>
      <c r="G1011" s="22"/>
      <c r="H1011" s="22"/>
      <c r="I1011" s="22"/>
      <c r="J1011" s="22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2"/>
      <c r="B1012" s="22"/>
      <c r="C1012" s="22"/>
      <c r="D1012" s="22"/>
      <c r="E1012" s="22"/>
      <c r="F1012" s="22"/>
      <c r="G1012" s="22"/>
      <c r="H1012" s="22"/>
      <c r="I1012" s="22"/>
      <c r="J1012" s="22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2"/>
      <c r="B1013" s="22"/>
      <c r="C1013" s="22"/>
      <c r="D1013" s="22"/>
      <c r="E1013" s="22"/>
      <c r="F1013" s="22"/>
      <c r="G1013" s="22"/>
      <c r="H1013" s="22"/>
      <c r="I1013" s="22"/>
      <c r="J1013" s="22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2"/>
      <c r="B1014" s="22"/>
      <c r="C1014" s="22"/>
      <c r="D1014" s="22"/>
      <c r="E1014" s="22"/>
      <c r="F1014" s="22"/>
      <c r="G1014" s="22"/>
      <c r="H1014" s="22"/>
      <c r="I1014" s="22"/>
      <c r="J1014" s="22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2"/>
      <c r="B1015" s="22"/>
      <c r="C1015" s="22"/>
      <c r="D1015" s="22"/>
      <c r="E1015" s="22"/>
      <c r="F1015" s="22"/>
      <c r="G1015" s="22"/>
      <c r="H1015" s="22"/>
      <c r="I1015" s="22"/>
      <c r="J1015" s="22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2"/>
      <c r="B1016" s="22"/>
      <c r="C1016" s="22"/>
      <c r="D1016" s="22"/>
      <c r="E1016" s="22"/>
      <c r="F1016" s="22"/>
      <c r="G1016" s="22"/>
      <c r="H1016" s="22"/>
      <c r="I1016" s="22"/>
      <c r="J1016" s="22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2"/>
      <c r="B1017" s="22"/>
      <c r="C1017" s="22"/>
      <c r="D1017" s="22"/>
      <c r="E1017" s="22"/>
      <c r="F1017" s="22"/>
      <c r="G1017" s="22"/>
      <c r="H1017" s="22"/>
      <c r="I1017" s="22"/>
      <c r="J1017" s="22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2"/>
      <c r="B1018" s="22"/>
      <c r="C1018" s="22"/>
      <c r="D1018" s="22"/>
      <c r="E1018" s="22"/>
      <c r="F1018" s="22"/>
      <c r="G1018" s="22"/>
      <c r="H1018" s="22"/>
      <c r="I1018" s="22"/>
      <c r="J1018" s="22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2"/>
      <c r="B1019" s="22"/>
      <c r="C1019" s="22"/>
      <c r="D1019" s="22"/>
      <c r="E1019" s="22"/>
      <c r="F1019" s="22"/>
      <c r="G1019" s="22"/>
      <c r="H1019" s="22"/>
      <c r="I1019" s="22"/>
      <c r="J1019" s="22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2"/>
      <c r="B1020" s="22"/>
      <c r="C1020" s="22"/>
      <c r="D1020" s="22"/>
      <c r="E1020" s="22"/>
      <c r="F1020" s="22"/>
      <c r="G1020" s="22"/>
      <c r="H1020" s="22"/>
      <c r="I1020" s="22"/>
      <c r="J1020" s="22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2"/>
      <c r="B1021" s="22"/>
      <c r="C1021" s="22"/>
      <c r="D1021" s="22"/>
      <c r="E1021" s="22"/>
      <c r="F1021" s="22"/>
      <c r="G1021" s="22"/>
      <c r="H1021" s="22"/>
      <c r="I1021" s="22"/>
      <c r="J1021" s="22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2"/>
      <c r="B1022" s="22"/>
      <c r="C1022" s="22"/>
      <c r="D1022" s="22"/>
      <c r="E1022" s="22"/>
      <c r="F1022" s="22"/>
      <c r="G1022" s="22"/>
      <c r="H1022" s="22"/>
      <c r="I1022" s="22"/>
      <c r="J1022" s="22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2"/>
      <c r="B1023" s="22"/>
      <c r="C1023" s="22"/>
      <c r="D1023" s="22"/>
      <c r="E1023" s="22"/>
      <c r="F1023" s="22"/>
      <c r="G1023" s="22"/>
      <c r="H1023" s="22"/>
      <c r="I1023" s="22"/>
      <c r="J1023" s="22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2"/>
      <c r="B1024" s="22"/>
      <c r="C1024" s="22"/>
      <c r="D1024" s="22"/>
      <c r="E1024" s="22"/>
      <c r="F1024" s="22"/>
      <c r="G1024" s="22"/>
      <c r="H1024" s="22"/>
      <c r="I1024" s="22"/>
      <c r="J1024" s="22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2"/>
      <c r="B1025" s="22"/>
      <c r="C1025" s="22"/>
      <c r="D1025" s="22"/>
      <c r="E1025" s="22"/>
      <c r="F1025" s="22"/>
      <c r="G1025" s="22"/>
      <c r="H1025" s="22"/>
      <c r="I1025" s="22"/>
      <c r="J1025" s="22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2"/>
      <c r="B1026" s="22"/>
      <c r="C1026" s="22"/>
      <c r="D1026" s="22"/>
      <c r="E1026" s="22"/>
      <c r="F1026" s="22"/>
      <c r="G1026" s="22"/>
      <c r="H1026" s="22"/>
      <c r="I1026" s="22"/>
      <c r="J1026" s="22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2"/>
      <c r="B1027" s="22"/>
      <c r="C1027" s="22"/>
      <c r="D1027" s="22"/>
      <c r="E1027" s="22"/>
      <c r="F1027" s="22"/>
      <c r="G1027" s="22"/>
      <c r="H1027" s="22"/>
      <c r="I1027" s="22"/>
      <c r="J1027" s="22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2"/>
      <c r="B1028" s="22"/>
      <c r="C1028" s="22"/>
      <c r="D1028" s="22"/>
      <c r="E1028" s="22"/>
      <c r="F1028" s="22"/>
      <c r="G1028" s="22"/>
      <c r="H1028" s="22"/>
      <c r="I1028" s="22"/>
      <c r="J1028" s="22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2"/>
      <c r="B1029" s="22"/>
      <c r="C1029" s="22"/>
      <c r="D1029" s="22"/>
      <c r="E1029" s="22"/>
      <c r="F1029" s="22"/>
      <c r="G1029" s="22"/>
      <c r="H1029" s="22"/>
      <c r="I1029" s="22"/>
      <c r="J1029" s="22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2"/>
      <c r="B1030" s="22"/>
      <c r="C1030" s="22"/>
      <c r="D1030" s="22"/>
      <c r="E1030" s="22"/>
      <c r="F1030" s="22"/>
      <c r="G1030" s="22"/>
      <c r="H1030" s="22"/>
      <c r="I1030" s="22"/>
      <c r="J1030" s="22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2"/>
      <c r="B1031" s="22"/>
      <c r="C1031" s="22"/>
      <c r="D1031" s="22"/>
      <c r="E1031" s="22"/>
      <c r="F1031" s="22"/>
      <c r="G1031" s="22"/>
      <c r="H1031" s="22"/>
      <c r="I1031" s="22"/>
      <c r="J1031" s="22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2"/>
      <c r="B1032" s="22"/>
      <c r="C1032" s="22"/>
      <c r="D1032" s="22"/>
      <c r="E1032" s="22"/>
      <c r="F1032" s="22"/>
      <c r="G1032" s="22"/>
      <c r="H1032" s="22"/>
      <c r="I1032" s="22"/>
      <c r="J1032" s="22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2"/>
      <c r="B1033" s="22"/>
      <c r="C1033" s="22"/>
      <c r="D1033" s="22"/>
      <c r="E1033" s="22"/>
      <c r="F1033" s="22"/>
      <c r="G1033" s="22"/>
      <c r="H1033" s="22"/>
      <c r="I1033" s="22"/>
      <c r="J1033" s="22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2"/>
      <c r="B1034" s="22"/>
      <c r="C1034" s="22"/>
      <c r="D1034" s="22"/>
      <c r="E1034" s="22"/>
      <c r="F1034" s="22"/>
      <c r="G1034" s="22"/>
      <c r="H1034" s="22"/>
      <c r="I1034" s="22"/>
      <c r="J1034" s="22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2"/>
      <c r="B1035" s="22"/>
      <c r="C1035" s="22"/>
      <c r="D1035" s="22"/>
      <c r="E1035" s="22"/>
      <c r="F1035" s="22"/>
      <c r="G1035" s="22"/>
      <c r="H1035" s="22"/>
      <c r="I1035" s="22"/>
      <c r="J1035" s="22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2"/>
      <c r="B1036" s="22"/>
      <c r="C1036" s="22"/>
      <c r="D1036" s="22"/>
      <c r="E1036" s="22"/>
      <c r="F1036" s="22"/>
      <c r="G1036" s="22"/>
      <c r="H1036" s="22"/>
      <c r="I1036" s="22"/>
      <c r="J1036" s="22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2"/>
      <c r="B1037" s="22"/>
      <c r="C1037" s="22"/>
      <c r="D1037" s="22"/>
      <c r="E1037" s="22"/>
      <c r="F1037" s="22"/>
      <c r="G1037" s="22"/>
      <c r="H1037" s="22"/>
      <c r="I1037" s="22"/>
      <c r="J1037" s="22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2"/>
      <c r="B1038" s="22"/>
      <c r="C1038" s="22"/>
      <c r="D1038" s="22"/>
      <c r="E1038" s="22"/>
      <c r="F1038" s="22"/>
      <c r="G1038" s="22"/>
      <c r="H1038" s="22"/>
      <c r="I1038" s="22"/>
      <c r="J1038" s="22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2"/>
      <c r="B1039" s="22"/>
      <c r="C1039" s="22"/>
      <c r="D1039" s="22"/>
      <c r="E1039" s="22"/>
      <c r="F1039" s="22"/>
      <c r="G1039" s="22"/>
      <c r="H1039" s="22"/>
      <c r="I1039" s="22"/>
      <c r="J1039" s="22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2"/>
      <c r="B1040" s="22"/>
      <c r="C1040" s="22"/>
      <c r="D1040" s="22"/>
      <c r="E1040" s="22"/>
      <c r="F1040" s="22"/>
      <c r="G1040" s="22"/>
      <c r="H1040" s="22"/>
      <c r="I1040" s="22"/>
      <c r="J1040" s="22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2"/>
      <c r="B1041" s="22"/>
      <c r="C1041" s="22"/>
      <c r="D1041" s="22"/>
      <c r="E1041" s="22"/>
      <c r="F1041" s="22"/>
      <c r="G1041" s="22"/>
      <c r="H1041" s="22"/>
      <c r="I1041" s="22"/>
      <c r="J1041" s="22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2"/>
      <c r="B1042" s="22"/>
      <c r="C1042" s="22"/>
      <c r="D1042" s="22"/>
      <c r="E1042" s="22"/>
      <c r="F1042" s="22"/>
      <c r="G1042" s="22"/>
      <c r="H1042" s="22"/>
      <c r="I1042" s="22"/>
      <c r="J1042" s="22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2"/>
      <c r="B1044" s="22"/>
      <c r="C1044" s="22"/>
      <c r="D1044" s="22"/>
      <c r="E1044" s="22"/>
      <c r="F1044" s="22"/>
      <c r="G1044" s="22"/>
      <c r="H1044" s="22"/>
      <c r="I1044" s="22"/>
      <c r="J1044" s="22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2"/>
      <c r="B1045" s="22"/>
      <c r="C1045" s="22"/>
      <c r="D1045" s="22"/>
      <c r="E1045" s="22"/>
      <c r="F1045" s="22"/>
      <c r="G1045" s="22"/>
      <c r="H1045" s="22"/>
      <c r="I1045" s="22"/>
      <c r="J1045" s="22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2"/>
      <c r="B1046" s="22"/>
      <c r="C1046" s="22"/>
      <c r="D1046" s="22"/>
      <c r="E1046" s="22"/>
      <c r="F1046" s="22"/>
      <c r="G1046" s="22"/>
      <c r="H1046" s="22"/>
      <c r="I1046" s="22"/>
      <c r="J1046" s="22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2"/>
      <c r="B1047" s="22"/>
      <c r="C1047" s="22"/>
      <c r="D1047" s="22"/>
      <c r="E1047" s="22"/>
      <c r="F1047" s="22"/>
      <c r="G1047" s="22"/>
      <c r="H1047" s="22"/>
      <c r="I1047" s="22"/>
      <c r="J1047" s="22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2"/>
      <c r="B1048" s="22"/>
      <c r="C1048" s="22"/>
      <c r="D1048" s="22"/>
      <c r="E1048" s="22"/>
      <c r="F1048" s="22"/>
      <c r="G1048" s="22"/>
      <c r="H1048" s="22"/>
      <c r="I1048" s="22"/>
      <c r="J1048" s="22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2"/>
      <c r="B1049" s="22"/>
      <c r="C1049" s="22"/>
      <c r="D1049" s="22"/>
      <c r="E1049" s="22"/>
      <c r="F1049" s="22"/>
      <c r="G1049" s="22"/>
      <c r="H1049" s="22"/>
      <c r="I1049" s="22"/>
      <c r="J1049" s="22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2"/>
      <c r="B1050" s="22"/>
      <c r="C1050" s="22"/>
      <c r="D1050" s="22"/>
      <c r="E1050" s="22"/>
      <c r="F1050" s="22"/>
      <c r="G1050" s="22"/>
      <c r="H1050" s="22"/>
      <c r="I1050" s="22"/>
      <c r="J1050" s="22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2"/>
      <c r="B1051" s="22"/>
      <c r="C1051" s="22"/>
      <c r="D1051" s="22"/>
      <c r="E1051" s="22"/>
      <c r="F1051" s="22"/>
      <c r="G1051" s="22"/>
      <c r="H1051" s="22"/>
      <c r="I1051" s="22"/>
      <c r="J1051" s="22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2"/>
      <c r="B1052" s="22"/>
      <c r="C1052" s="22"/>
      <c r="D1052" s="22"/>
      <c r="E1052" s="22"/>
      <c r="F1052" s="22"/>
      <c r="G1052" s="22"/>
      <c r="H1052" s="22"/>
      <c r="I1052" s="22"/>
      <c r="J1052" s="22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2"/>
      <c r="B1053" s="22"/>
      <c r="C1053" s="22"/>
      <c r="D1053" s="22"/>
      <c r="E1053" s="22"/>
      <c r="F1053" s="22"/>
      <c r="G1053" s="22"/>
      <c r="H1053" s="22"/>
      <c r="I1053" s="22"/>
      <c r="J1053" s="22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2"/>
      <c r="B1054" s="22"/>
      <c r="C1054" s="22"/>
      <c r="D1054" s="22"/>
      <c r="E1054" s="22"/>
      <c r="F1054" s="22"/>
      <c r="G1054" s="22"/>
      <c r="H1054" s="22"/>
      <c r="I1054" s="22"/>
      <c r="J1054" s="22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2"/>
      <c r="B1055" s="22"/>
      <c r="C1055" s="22"/>
      <c r="D1055" s="22"/>
      <c r="E1055" s="22"/>
      <c r="F1055" s="22"/>
      <c r="G1055" s="22"/>
      <c r="H1055" s="22"/>
      <c r="I1055" s="22"/>
      <c r="J1055" s="22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2"/>
      <c r="B1056" s="22"/>
      <c r="C1056" s="22"/>
      <c r="D1056" s="22"/>
      <c r="E1056" s="22"/>
      <c r="F1056" s="22"/>
      <c r="G1056" s="22"/>
      <c r="H1056" s="22"/>
      <c r="I1056" s="22"/>
      <c r="J1056" s="22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2"/>
      <c r="B1057" s="22"/>
      <c r="C1057" s="22"/>
      <c r="D1057" s="22"/>
      <c r="E1057" s="22"/>
      <c r="F1057" s="22"/>
      <c r="G1057" s="22"/>
      <c r="H1057" s="22"/>
      <c r="I1057" s="22"/>
      <c r="J1057" s="22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2"/>
      <c r="B1058" s="22"/>
      <c r="C1058" s="22"/>
      <c r="D1058" s="22"/>
      <c r="E1058" s="22"/>
      <c r="F1058" s="22"/>
      <c r="G1058" s="22"/>
      <c r="H1058" s="22"/>
      <c r="I1058" s="22"/>
      <c r="J1058" s="22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2"/>
      <c r="B1059" s="22"/>
      <c r="C1059" s="22"/>
      <c r="D1059" s="22"/>
      <c r="E1059" s="22"/>
      <c r="F1059" s="22"/>
      <c r="G1059" s="22"/>
      <c r="H1059" s="22"/>
      <c r="I1059" s="22"/>
      <c r="J1059" s="22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2"/>
      <c r="B1060" s="22"/>
      <c r="C1060" s="22"/>
      <c r="D1060" s="22"/>
      <c r="E1060" s="22"/>
      <c r="F1060" s="22"/>
      <c r="G1060" s="22"/>
      <c r="H1060" s="22"/>
      <c r="I1060" s="22"/>
      <c r="J1060" s="22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2"/>
      <c r="B1061" s="22"/>
      <c r="C1061" s="22"/>
      <c r="D1061" s="22"/>
      <c r="E1061" s="22"/>
      <c r="F1061" s="22"/>
      <c r="G1061" s="22"/>
      <c r="H1061" s="22"/>
      <c r="I1061" s="22"/>
      <c r="J1061" s="22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2"/>
      <c r="B1062" s="22"/>
      <c r="C1062" s="22"/>
      <c r="D1062" s="22"/>
      <c r="E1062" s="22"/>
      <c r="F1062" s="22"/>
      <c r="G1062" s="22"/>
      <c r="H1062" s="22"/>
      <c r="I1062" s="22"/>
      <c r="J1062" s="22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2"/>
      <c r="B1063" s="22"/>
      <c r="C1063" s="22"/>
      <c r="D1063" s="22"/>
      <c r="E1063" s="22"/>
      <c r="F1063" s="22"/>
      <c r="G1063" s="22"/>
      <c r="H1063" s="22"/>
      <c r="I1063" s="22"/>
      <c r="J1063" s="22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2"/>
      <c r="B1064" s="22"/>
      <c r="C1064" s="22"/>
      <c r="D1064" s="22"/>
      <c r="E1064" s="22"/>
      <c r="F1064" s="22"/>
      <c r="G1064" s="22"/>
      <c r="H1064" s="22"/>
      <c r="I1064" s="22"/>
      <c r="J1064" s="22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2"/>
      <c r="B1065" s="22"/>
      <c r="C1065" s="22"/>
      <c r="D1065" s="22"/>
      <c r="E1065" s="22"/>
      <c r="F1065" s="22"/>
      <c r="G1065" s="22"/>
      <c r="H1065" s="22"/>
      <c r="I1065" s="22"/>
      <c r="J1065" s="22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2"/>
      <c r="B1066" s="22"/>
      <c r="C1066" s="22"/>
      <c r="D1066" s="22"/>
      <c r="E1066" s="22"/>
      <c r="F1066" s="22"/>
      <c r="G1066" s="22"/>
      <c r="H1066" s="22"/>
      <c r="I1066" s="22"/>
      <c r="J1066" s="22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2"/>
      <c r="B1067" s="22"/>
      <c r="C1067" s="22"/>
      <c r="D1067" s="22"/>
      <c r="E1067" s="22"/>
      <c r="F1067" s="22"/>
      <c r="G1067" s="22"/>
      <c r="H1067" s="22"/>
      <c r="I1067" s="22"/>
      <c r="J1067" s="22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2"/>
      <c r="B1068" s="22"/>
      <c r="C1068" s="22"/>
      <c r="D1068" s="22"/>
      <c r="E1068" s="22"/>
      <c r="F1068" s="22"/>
      <c r="G1068" s="22"/>
      <c r="H1068" s="22"/>
      <c r="I1068" s="22"/>
      <c r="J1068" s="22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2"/>
      <c r="B1069" s="22"/>
      <c r="C1069" s="22"/>
      <c r="D1069" s="22"/>
      <c r="E1069" s="22"/>
      <c r="F1069" s="22"/>
      <c r="G1069" s="22"/>
      <c r="H1069" s="22"/>
      <c r="I1069" s="22"/>
      <c r="J1069" s="22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2"/>
      <c r="B1070" s="22"/>
      <c r="C1070" s="22"/>
      <c r="D1070" s="22"/>
      <c r="E1070" s="22"/>
      <c r="F1070" s="22"/>
      <c r="G1070" s="22"/>
      <c r="H1070" s="22"/>
      <c r="I1070" s="22"/>
      <c r="J1070" s="22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2"/>
      <c r="B1071" s="22"/>
      <c r="C1071" s="22"/>
      <c r="D1071" s="22"/>
      <c r="E1071" s="22"/>
      <c r="F1071" s="22"/>
      <c r="G1071" s="22"/>
      <c r="H1071" s="22"/>
      <c r="I1071" s="22"/>
      <c r="J1071" s="22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2"/>
      <c r="B1072" s="22"/>
      <c r="C1072" s="22"/>
      <c r="D1072" s="22"/>
      <c r="E1072" s="22"/>
      <c r="F1072" s="22"/>
      <c r="G1072" s="22"/>
      <c r="H1072" s="22"/>
      <c r="I1072" s="22"/>
      <c r="J1072" s="22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2"/>
      <c r="B1073" s="22"/>
      <c r="C1073" s="22"/>
      <c r="D1073" s="22"/>
      <c r="E1073" s="22"/>
      <c r="F1073" s="22"/>
      <c r="G1073" s="22"/>
      <c r="H1073" s="22"/>
      <c r="I1073" s="22"/>
      <c r="J1073" s="22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2"/>
      <c r="B1074" s="22"/>
      <c r="C1074" s="22"/>
      <c r="D1074" s="22"/>
      <c r="E1074" s="22"/>
      <c r="F1074" s="22"/>
      <c r="G1074" s="22"/>
      <c r="H1074" s="22"/>
      <c r="I1074" s="22"/>
      <c r="J1074" s="22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2"/>
      <c r="B1075" s="22"/>
      <c r="C1075" s="22"/>
      <c r="D1075" s="22"/>
      <c r="E1075" s="22"/>
      <c r="F1075" s="22"/>
      <c r="G1075" s="22"/>
      <c r="H1075" s="22"/>
      <c r="I1075" s="22"/>
      <c r="J1075" s="22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2"/>
      <c r="B1076" s="22"/>
      <c r="C1076" s="22"/>
      <c r="D1076" s="22"/>
      <c r="E1076" s="22"/>
      <c r="F1076" s="22"/>
      <c r="G1076" s="22"/>
      <c r="H1076" s="22"/>
      <c r="I1076" s="22"/>
      <c r="J1076" s="22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2"/>
      <c r="B1077" s="22"/>
      <c r="C1077" s="22"/>
      <c r="D1077" s="22"/>
      <c r="E1077" s="22"/>
      <c r="F1077" s="22"/>
      <c r="G1077" s="22"/>
      <c r="H1077" s="22"/>
      <c r="I1077" s="22"/>
      <c r="J1077" s="22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2"/>
      <c r="B1078" s="22"/>
      <c r="C1078" s="22"/>
      <c r="D1078" s="22"/>
      <c r="E1078" s="22"/>
      <c r="F1078" s="22"/>
      <c r="G1078" s="22"/>
      <c r="H1078" s="22"/>
      <c r="I1078" s="22"/>
      <c r="J1078" s="22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2"/>
      <c r="B1079" s="22"/>
      <c r="C1079" s="22"/>
      <c r="D1079" s="22"/>
      <c r="E1079" s="22"/>
      <c r="F1079" s="22"/>
      <c r="G1079" s="22"/>
      <c r="H1079" s="22"/>
      <c r="I1079" s="22"/>
      <c r="J1079" s="22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2"/>
      <c r="B1080" s="22"/>
      <c r="C1080" s="22"/>
      <c r="D1080" s="22"/>
      <c r="E1080" s="22"/>
      <c r="F1080" s="22"/>
      <c r="G1080" s="22"/>
      <c r="H1080" s="22"/>
      <c r="I1080" s="22"/>
      <c r="J1080" s="22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2"/>
      <c r="B1081" s="22"/>
      <c r="C1081" s="22"/>
      <c r="D1081" s="22"/>
      <c r="E1081" s="22"/>
      <c r="F1081" s="22"/>
      <c r="G1081" s="22"/>
      <c r="H1081" s="22"/>
      <c r="I1081" s="22"/>
      <c r="J1081" s="22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2"/>
      <c r="B1082" s="22"/>
      <c r="C1082" s="22"/>
      <c r="D1082" s="22"/>
      <c r="E1082" s="22"/>
      <c r="F1082" s="22"/>
      <c r="G1082" s="22"/>
      <c r="H1082" s="22"/>
      <c r="I1082" s="22"/>
      <c r="J1082" s="22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2"/>
      <c r="B1083" s="22"/>
      <c r="C1083" s="22"/>
      <c r="D1083" s="22"/>
      <c r="E1083" s="22"/>
      <c r="F1083" s="22"/>
      <c r="G1083" s="22"/>
      <c r="H1083" s="22"/>
      <c r="I1083" s="22"/>
      <c r="J1083" s="22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2"/>
      <c r="B1084" s="22"/>
      <c r="C1084" s="22"/>
      <c r="D1084" s="22"/>
      <c r="E1084" s="22"/>
      <c r="F1084" s="22"/>
      <c r="G1084" s="22"/>
      <c r="H1084" s="22"/>
      <c r="I1084" s="22"/>
      <c r="J1084" s="22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2"/>
      <c r="B1085" s="22"/>
      <c r="C1085" s="22"/>
      <c r="D1085" s="22"/>
      <c r="E1085" s="22"/>
      <c r="F1085" s="22"/>
      <c r="G1085" s="22"/>
      <c r="H1085" s="22"/>
      <c r="I1085" s="22"/>
      <c r="J1085" s="22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2"/>
      <c r="B1086" s="22"/>
      <c r="C1086" s="22"/>
      <c r="D1086" s="22"/>
      <c r="E1086" s="22"/>
      <c r="F1086" s="22"/>
      <c r="G1086" s="22"/>
      <c r="H1086" s="22"/>
      <c r="I1086" s="22"/>
      <c r="J1086" s="22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2"/>
      <c r="B1087" s="22"/>
      <c r="C1087" s="22"/>
      <c r="D1087" s="22"/>
      <c r="E1087" s="22"/>
      <c r="F1087" s="22"/>
      <c r="G1087" s="22"/>
      <c r="H1087" s="22"/>
      <c r="I1087" s="22"/>
      <c r="J1087" s="22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2"/>
      <c r="B1088" s="22"/>
      <c r="C1088" s="22"/>
      <c r="D1088" s="22"/>
      <c r="E1088" s="22"/>
      <c r="F1088" s="22"/>
      <c r="G1088" s="22"/>
      <c r="H1088" s="22"/>
      <c r="I1088" s="22"/>
      <c r="J1088" s="22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2"/>
      <c r="B1089" s="22"/>
      <c r="C1089" s="22"/>
      <c r="D1089" s="22"/>
      <c r="E1089" s="22"/>
      <c r="F1089" s="22"/>
      <c r="G1089" s="22"/>
      <c r="H1089" s="22"/>
      <c r="I1089" s="22"/>
      <c r="J1089" s="22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2"/>
      <c r="B1090" s="22"/>
      <c r="C1090" s="22"/>
      <c r="D1090" s="22"/>
      <c r="E1090" s="22"/>
      <c r="F1090" s="22"/>
      <c r="G1090" s="22"/>
      <c r="H1090" s="22"/>
      <c r="I1090" s="22"/>
      <c r="J1090" s="22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2"/>
      <c r="B1091" s="22"/>
      <c r="C1091" s="22"/>
      <c r="D1091" s="22"/>
      <c r="E1091" s="22"/>
      <c r="F1091" s="22"/>
      <c r="G1091" s="22"/>
      <c r="H1091" s="22"/>
      <c r="I1091" s="22"/>
      <c r="J1091" s="22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2"/>
      <c r="B1092" s="22"/>
      <c r="C1092" s="22"/>
      <c r="D1092" s="22"/>
      <c r="E1092" s="22"/>
      <c r="F1092" s="22"/>
      <c r="G1092" s="22"/>
      <c r="H1092" s="22"/>
      <c r="I1092" s="22"/>
      <c r="J1092" s="22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2"/>
      <c r="B1093" s="22"/>
      <c r="C1093" s="22"/>
      <c r="D1093" s="22"/>
      <c r="E1093" s="22"/>
      <c r="F1093" s="22"/>
      <c r="G1093" s="22"/>
      <c r="H1093" s="22"/>
      <c r="I1093" s="22"/>
      <c r="J1093" s="22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2"/>
      <c r="B1094" s="22"/>
      <c r="C1094" s="22"/>
      <c r="D1094" s="22"/>
      <c r="E1094" s="22"/>
      <c r="F1094" s="22"/>
      <c r="G1094" s="22"/>
      <c r="H1094" s="22"/>
      <c r="I1094" s="22"/>
      <c r="J1094" s="22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2"/>
      <c r="B1095" s="22"/>
      <c r="C1095" s="22"/>
      <c r="D1095" s="22"/>
      <c r="E1095" s="22"/>
      <c r="F1095" s="22"/>
      <c r="G1095" s="22"/>
      <c r="H1095" s="22"/>
      <c r="I1095" s="22"/>
      <c r="J1095" s="22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2"/>
      <c r="B1096" s="22"/>
      <c r="C1096" s="22"/>
      <c r="D1096" s="22"/>
      <c r="E1096" s="22"/>
      <c r="F1096" s="22"/>
      <c r="G1096" s="22"/>
      <c r="H1096" s="22"/>
      <c r="I1096" s="22"/>
      <c r="J1096" s="22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2"/>
      <c r="B1097" s="22"/>
      <c r="C1097" s="22"/>
      <c r="D1097" s="22"/>
      <c r="E1097" s="22"/>
      <c r="F1097" s="22"/>
      <c r="G1097" s="22"/>
      <c r="H1097" s="22"/>
      <c r="I1097" s="22"/>
      <c r="J1097" s="22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2"/>
      <c r="B1098" s="22"/>
      <c r="C1098" s="22"/>
      <c r="D1098" s="22"/>
      <c r="E1098" s="22"/>
      <c r="F1098" s="22"/>
      <c r="G1098" s="22"/>
      <c r="H1098" s="22"/>
      <c r="I1098" s="22"/>
      <c r="J1098" s="22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2"/>
      <c r="B1099" s="22"/>
      <c r="C1099" s="22"/>
      <c r="D1099" s="22"/>
      <c r="E1099" s="22"/>
      <c r="F1099" s="22"/>
      <c r="G1099" s="22"/>
      <c r="H1099" s="22"/>
      <c r="I1099" s="22"/>
      <c r="J1099" s="22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2"/>
      <c r="B1100" s="22"/>
      <c r="C1100" s="22"/>
      <c r="D1100" s="22"/>
      <c r="E1100" s="22"/>
      <c r="F1100" s="22"/>
      <c r="G1100" s="22"/>
      <c r="H1100" s="22"/>
      <c r="I1100" s="22"/>
      <c r="J1100" s="22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2"/>
      <c r="B1101" s="22"/>
      <c r="C1101" s="22"/>
      <c r="D1101" s="22"/>
      <c r="E1101" s="22"/>
      <c r="F1101" s="22"/>
      <c r="G1101" s="22"/>
      <c r="H1101" s="22"/>
      <c r="I1101" s="22"/>
      <c r="J1101" s="22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2"/>
      <c r="B1102" s="22"/>
      <c r="C1102" s="22"/>
      <c r="D1102" s="22"/>
      <c r="E1102" s="22"/>
      <c r="F1102" s="22"/>
      <c r="G1102" s="22"/>
      <c r="H1102" s="22"/>
      <c r="I1102" s="22"/>
      <c r="J1102" s="22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2"/>
      <c r="B1103" s="22"/>
      <c r="C1103" s="22"/>
      <c r="D1103" s="22"/>
      <c r="E1103" s="22"/>
      <c r="F1103" s="22"/>
      <c r="G1103" s="22"/>
      <c r="H1103" s="22"/>
      <c r="I1103" s="22"/>
      <c r="J1103" s="22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2"/>
      <c r="B1104" s="22"/>
      <c r="C1104" s="22"/>
      <c r="D1104" s="22"/>
      <c r="E1104" s="22"/>
      <c r="F1104" s="22"/>
      <c r="G1104" s="22"/>
      <c r="H1104" s="22"/>
      <c r="I1104" s="22"/>
      <c r="J1104" s="22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2"/>
      <c r="B1105" s="22"/>
      <c r="C1105" s="22"/>
      <c r="D1105" s="22"/>
      <c r="E1105" s="22"/>
      <c r="F1105" s="22"/>
      <c r="G1105" s="22"/>
      <c r="H1105" s="22"/>
      <c r="I1105" s="22"/>
      <c r="J1105" s="22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2"/>
      <c r="B1106" s="22"/>
      <c r="C1106" s="22"/>
      <c r="D1106" s="22"/>
      <c r="E1106" s="22"/>
      <c r="F1106" s="22"/>
      <c r="G1106" s="22"/>
      <c r="H1106" s="22"/>
      <c r="I1106" s="22"/>
      <c r="J1106" s="22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2"/>
      <c r="B1107" s="22"/>
      <c r="C1107" s="22"/>
      <c r="D1107" s="22"/>
      <c r="E1107" s="22"/>
      <c r="F1107" s="22"/>
      <c r="G1107" s="22"/>
      <c r="H1107" s="22"/>
      <c r="I1107" s="22"/>
      <c r="J1107" s="22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2"/>
      <c r="B1108" s="22"/>
      <c r="C1108" s="22"/>
      <c r="D1108" s="22"/>
      <c r="E1108" s="22"/>
      <c r="F1108" s="22"/>
      <c r="G1108" s="22"/>
      <c r="H1108" s="22"/>
      <c r="I1108" s="22"/>
      <c r="J1108" s="22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2"/>
      <c r="B1109" s="22"/>
      <c r="C1109" s="22"/>
      <c r="D1109" s="22"/>
      <c r="E1109" s="22"/>
      <c r="F1109" s="22"/>
      <c r="G1109" s="22"/>
      <c r="H1109" s="22"/>
      <c r="I1109" s="22"/>
      <c r="J1109" s="22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2"/>
      <c r="B1110" s="22"/>
      <c r="C1110" s="22"/>
      <c r="D1110" s="22"/>
      <c r="E1110" s="22"/>
      <c r="F1110" s="22"/>
      <c r="G1110" s="22"/>
      <c r="H1110" s="22"/>
      <c r="I1110" s="22"/>
      <c r="J1110" s="22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2"/>
      <c r="B1111" s="22"/>
      <c r="C1111" s="22"/>
      <c r="D1111" s="22"/>
      <c r="E1111" s="22"/>
      <c r="F1111" s="22"/>
      <c r="G1111" s="22"/>
      <c r="H1111" s="22"/>
      <c r="I1111" s="22"/>
      <c r="J1111" s="22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2"/>
      <c r="B1112" s="22"/>
      <c r="C1112" s="22"/>
      <c r="D1112" s="22"/>
      <c r="E1112" s="22"/>
      <c r="F1112" s="22"/>
      <c r="G1112" s="22"/>
      <c r="H1112" s="22"/>
      <c r="I1112" s="22"/>
      <c r="J1112" s="22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2"/>
      <c r="B1113" s="22"/>
      <c r="C1113" s="22"/>
      <c r="D1113" s="22"/>
      <c r="E1113" s="22"/>
      <c r="F1113" s="22"/>
      <c r="G1113" s="22"/>
      <c r="H1113" s="22"/>
      <c r="I1113" s="22"/>
      <c r="J1113" s="22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2"/>
      <c r="B1114" s="22"/>
      <c r="C1114" s="22"/>
      <c r="D1114" s="22"/>
      <c r="E1114" s="22"/>
      <c r="F1114" s="22"/>
      <c r="G1114" s="22"/>
      <c r="H1114" s="22"/>
      <c r="I1114" s="22"/>
      <c r="J1114" s="22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2"/>
      <c r="B1115" s="22"/>
      <c r="C1115" s="22"/>
      <c r="D1115" s="22"/>
      <c r="E1115" s="22"/>
      <c r="F1115" s="22"/>
      <c r="G1115" s="22"/>
      <c r="H1115" s="22"/>
      <c r="I1115" s="22"/>
      <c r="J1115" s="22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2"/>
      <c r="B1116" s="22"/>
      <c r="C1116" s="22"/>
      <c r="D1116" s="22"/>
      <c r="E1116" s="22"/>
      <c r="F1116" s="22"/>
      <c r="G1116" s="22"/>
      <c r="H1116" s="22"/>
      <c r="I1116" s="22"/>
      <c r="J1116" s="22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2"/>
      <c r="B1117" s="22"/>
      <c r="C1117" s="22"/>
      <c r="D1117" s="22"/>
      <c r="E1117" s="22"/>
      <c r="F1117" s="22"/>
      <c r="G1117" s="22"/>
      <c r="H1117" s="22"/>
      <c r="I1117" s="22"/>
      <c r="J1117" s="22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2"/>
      <c r="B1118" s="22"/>
      <c r="C1118" s="22"/>
      <c r="D1118" s="22"/>
      <c r="E1118" s="22"/>
      <c r="F1118" s="22"/>
      <c r="G1118" s="22"/>
      <c r="H1118" s="22"/>
      <c r="I1118" s="22"/>
      <c r="J1118" s="22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2"/>
      <c r="B1119" s="22"/>
      <c r="C1119" s="22"/>
      <c r="D1119" s="22"/>
      <c r="E1119" s="22"/>
      <c r="F1119" s="22"/>
      <c r="G1119" s="22"/>
      <c r="H1119" s="22"/>
      <c r="I1119" s="22"/>
      <c r="J1119" s="22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2"/>
      <c r="B1120" s="22"/>
      <c r="C1120" s="22"/>
      <c r="D1120" s="22"/>
      <c r="E1120" s="22"/>
      <c r="F1120" s="22"/>
      <c r="G1120" s="22"/>
      <c r="H1120" s="22"/>
      <c r="I1120" s="22"/>
      <c r="J1120" s="22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2"/>
      <c r="B1121" s="22"/>
      <c r="C1121" s="22"/>
      <c r="D1121" s="22"/>
      <c r="E1121" s="22"/>
      <c r="F1121" s="22"/>
      <c r="G1121" s="22"/>
      <c r="H1121" s="22"/>
      <c r="I1121" s="22"/>
      <c r="J1121" s="22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2"/>
      <c r="B1122" s="22"/>
      <c r="C1122" s="22"/>
      <c r="D1122" s="22"/>
      <c r="E1122" s="22"/>
      <c r="F1122" s="22"/>
      <c r="G1122" s="22"/>
      <c r="H1122" s="22"/>
      <c r="I1122" s="22"/>
      <c r="J1122" s="22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2"/>
      <c r="B1123" s="22"/>
      <c r="C1123" s="22"/>
      <c r="D1123" s="22"/>
      <c r="E1123" s="22"/>
      <c r="F1123" s="22"/>
      <c r="G1123" s="22"/>
      <c r="H1123" s="22"/>
      <c r="I1123" s="22"/>
      <c r="J1123" s="22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2"/>
      <c r="B1124" s="22"/>
      <c r="C1124" s="22"/>
      <c r="D1124" s="22"/>
      <c r="E1124" s="22"/>
      <c r="F1124" s="22"/>
      <c r="G1124" s="22"/>
      <c r="H1124" s="22"/>
      <c r="I1124" s="22"/>
      <c r="J1124" s="22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2"/>
      <c r="B1125" s="22"/>
      <c r="C1125" s="22"/>
      <c r="D1125" s="22"/>
      <c r="E1125" s="22"/>
      <c r="F1125" s="22"/>
      <c r="G1125" s="22"/>
      <c r="H1125" s="22"/>
      <c r="I1125" s="22"/>
      <c r="J1125" s="22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2"/>
      <c r="B1126" s="22"/>
      <c r="C1126" s="22"/>
      <c r="D1126" s="22"/>
      <c r="E1126" s="22"/>
      <c r="F1126" s="22"/>
      <c r="G1126" s="22"/>
      <c r="H1126" s="22"/>
      <c r="I1126" s="22"/>
      <c r="J1126" s="22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2"/>
      <c r="B1127" s="22"/>
      <c r="C1127" s="22"/>
      <c r="D1127" s="22"/>
      <c r="E1127" s="22"/>
      <c r="F1127" s="22"/>
      <c r="G1127" s="22"/>
      <c r="H1127" s="22"/>
      <c r="I1127" s="22"/>
      <c r="J1127" s="22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2"/>
      <c r="B1128" s="22"/>
      <c r="C1128" s="22"/>
      <c r="D1128" s="22"/>
      <c r="E1128" s="22"/>
      <c r="F1128" s="22"/>
      <c r="G1128" s="22"/>
      <c r="H1128" s="22"/>
      <c r="I1128" s="22"/>
      <c r="J1128" s="22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2"/>
      <c r="B1129" s="22"/>
      <c r="C1129" s="22"/>
      <c r="D1129" s="22"/>
      <c r="E1129" s="22"/>
      <c r="F1129" s="22"/>
      <c r="G1129" s="22"/>
      <c r="H1129" s="22"/>
      <c r="I1129" s="22"/>
      <c r="J1129" s="22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2"/>
      <c r="B1130" s="22"/>
      <c r="C1130" s="22"/>
      <c r="D1130" s="22"/>
      <c r="E1130" s="22"/>
      <c r="F1130" s="22"/>
      <c r="G1130" s="22"/>
      <c r="H1130" s="22"/>
      <c r="I1130" s="22"/>
      <c r="J1130" s="22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2"/>
      <c r="B1131" s="22"/>
      <c r="C1131" s="22"/>
      <c r="D1131" s="22"/>
      <c r="E1131" s="22"/>
      <c r="F1131" s="22"/>
      <c r="G1131" s="22"/>
      <c r="H1131" s="22"/>
      <c r="I1131" s="22"/>
      <c r="J1131" s="22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2"/>
      <c r="B1132" s="22"/>
      <c r="C1132" s="22"/>
      <c r="D1132" s="22"/>
      <c r="E1132" s="22"/>
      <c r="F1132" s="22"/>
      <c r="G1132" s="22"/>
      <c r="H1132" s="22"/>
      <c r="I1132" s="22"/>
      <c r="J1132" s="22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2"/>
      <c r="B1133" s="22"/>
      <c r="C1133" s="22"/>
      <c r="D1133" s="22"/>
      <c r="E1133" s="22"/>
      <c r="F1133" s="22"/>
      <c r="G1133" s="22"/>
      <c r="H1133" s="22"/>
      <c r="I1133" s="22"/>
      <c r="J1133" s="22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2"/>
      <c r="B1134" s="22"/>
      <c r="C1134" s="22"/>
      <c r="D1134" s="22"/>
      <c r="E1134" s="22"/>
      <c r="F1134" s="22"/>
      <c r="G1134" s="22"/>
      <c r="H1134" s="22"/>
      <c r="I1134" s="22"/>
      <c r="J1134" s="22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2"/>
      <c r="B1135" s="22"/>
      <c r="C1135" s="22"/>
      <c r="D1135" s="22"/>
      <c r="E1135" s="22"/>
      <c r="F1135" s="22"/>
      <c r="G1135" s="22"/>
      <c r="H1135" s="22"/>
      <c r="I1135" s="22"/>
      <c r="J1135" s="22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2"/>
      <c r="B1136" s="22"/>
      <c r="C1136" s="22"/>
      <c r="D1136" s="22"/>
      <c r="E1136" s="22"/>
      <c r="F1136" s="22"/>
      <c r="G1136" s="22"/>
      <c r="H1136" s="22"/>
      <c r="I1136" s="22"/>
      <c r="J1136" s="22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2"/>
      <c r="B1137" s="22"/>
      <c r="C1137" s="22"/>
      <c r="D1137" s="22"/>
      <c r="E1137" s="22"/>
      <c r="F1137" s="22"/>
      <c r="G1137" s="22"/>
      <c r="H1137" s="22"/>
      <c r="I1137" s="22"/>
      <c r="J1137" s="22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2"/>
      <c r="B1138" s="22"/>
      <c r="C1138" s="22"/>
      <c r="D1138" s="22"/>
      <c r="E1138" s="22"/>
      <c r="F1138" s="22"/>
      <c r="G1138" s="22"/>
      <c r="H1138" s="22"/>
      <c r="I1138" s="22"/>
      <c r="J1138" s="22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2"/>
      <c r="B1139" s="22"/>
      <c r="C1139" s="22"/>
      <c r="D1139" s="22"/>
      <c r="E1139" s="22"/>
      <c r="F1139" s="22"/>
      <c r="G1139" s="22"/>
      <c r="H1139" s="22"/>
      <c r="I1139" s="22"/>
      <c r="J1139" s="22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2"/>
      <c r="B1140" s="22"/>
      <c r="C1140" s="22"/>
      <c r="D1140" s="22"/>
      <c r="E1140" s="22"/>
      <c r="F1140" s="22"/>
      <c r="G1140" s="22"/>
      <c r="H1140" s="22"/>
      <c r="I1140" s="22"/>
      <c r="J1140" s="22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2"/>
      <c r="B1141" s="22"/>
      <c r="C1141" s="22"/>
      <c r="D1141" s="22"/>
      <c r="E1141" s="22"/>
      <c r="F1141" s="22"/>
      <c r="G1141" s="22"/>
      <c r="H1141" s="22"/>
      <c r="I1141" s="22"/>
      <c r="J1141" s="22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2"/>
      <c r="B1142" s="22"/>
      <c r="C1142" s="22"/>
      <c r="D1142" s="22"/>
      <c r="E1142" s="22"/>
      <c r="F1142" s="22"/>
      <c r="G1142" s="22"/>
      <c r="H1142" s="22"/>
      <c r="I1142" s="22"/>
      <c r="J1142" s="22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2"/>
      <c r="B1143" s="22"/>
      <c r="C1143" s="22"/>
      <c r="D1143" s="22"/>
      <c r="E1143" s="22"/>
      <c r="F1143" s="22"/>
      <c r="G1143" s="22"/>
      <c r="H1143" s="22"/>
      <c r="I1143" s="22"/>
      <c r="J1143" s="22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2"/>
      <c r="B1144" s="22"/>
      <c r="C1144" s="22"/>
      <c r="D1144" s="22"/>
      <c r="E1144" s="22"/>
      <c r="F1144" s="22"/>
      <c r="G1144" s="22"/>
      <c r="H1144" s="22"/>
      <c r="I1144" s="22"/>
      <c r="J1144" s="22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2"/>
      <c r="B1145" s="22"/>
      <c r="C1145" s="22"/>
      <c r="D1145" s="22"/>
      <c r="E1145" s="22"/>
      <c r="F1145" s="22"/>
      <c r="G1145" s="22"/>
      <c r="H1145" s="22"/>
      <c r="I1145" s="22"/>
      <c r="J1145" s="22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2"/>
      <c r="B1146" s="22"/>
      <c r="C1146" s="22"/>
      <c r="D1146" s="22"/>
      <c r="E1146" s="22"/>
      <c r="F1146" s="22"/>
      <c r="G1146" s="22"/>
      <c r="H1146" s="22"/>
      <c r="I1146" s="22"/>
      <c r="J1146" s="22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2"/>
      <c r="B1147" s="22"/>
      <c r="C1147" s="22"/>
      <c r="D1147" s="22"/>
      <c r="E1147" s="22"/>
      <c r="F1147" s="22"/>
      <c r="G1147" s="22"/>
      <c r="H1147" s="22"/>
      <c r="I1147" s="22"/>
      <c r="J1147" s="22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2"/>
      <c r="B1148" s="22"/>
      <c r="C1148" s="22"/>
      <c r="D1148" s="22"/>
      <c r="E1148" s="22"/>
      <c r="F1148" s="22"/>
      <c r="G1148" s="22"/>
      <c r="H1148" s="22"/>
      <c r="I1148" s="22"/>
      <c r="J1148" s="22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2"/>
      <c r="B1149" s="22"/>
      <c r="C1149" s="22"/>
      <c r="D1149" s="22"/>
      <c r="E1149" s="22"/>
      <c r="F1149" s="22"/>
      <c r="G1149" s="22"/>
      <c r="H1149" s="22"/>
      <c r="I1149" s="22"/>
      <c r="J1149" s="22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2"/>
      <c r="B1150" s="22"/>
      <c r="C1150" s="22"/>
      <c r="D1150" s="22"/>
      <c r="E1150" s="22"/>
      <c r="F1150" s="22"/>
      <c r="G1150" s="22"/>
      <c r="H1150" s="22"/>
      <c r="I1150" s="22"/>
      <c r="J1150" s="22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2"/>
      <c r="B1151" s="22"/>
      <c r="C1151" s="22"/>
      <c r="D1151" s="22"/>
      <c r="E1151" s="22"/>
      <c r="F1151" s="22"/>
      <c r="G1151" s="22"/>
      <c r="H1151" s="22"/>
      <c r="I1151" s="22"/>
      <c r="J1151" s="22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2"/>
      <c r="B1152" s="22"/>
      <c r="C1152" s="22"/>
      <c r="D1152" s="22"/>
      <c r="E1152" s="22"/>
      <c r="F1152" s="22"/>
      <c r="G1152" s="22"/>
      <c r="H1152" s="22"/>
      <c r="I1152" s="22"/>
      <c r="J1152" s="22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2"/>
      <c r="B1153" s="22"/>
      <c r="C1153" s="22"/>
      <c r="D1153" s="22"/>
      <c r="E1153" s="22"/>
      <c r="F1153" s="22"/>
      <c r="G1153" s="22"/>
      <c r="H1153" s="22"/>
      <c r="I1153" s="22"/>
      <c r="J1153" s="22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2"/>
      <c r="B1154" s="22"/>
      <c r="C1154" s="22"/>
      <c r="D1154" s="22"/>
      <c r="E1154" s="22"/>
      <c r="F1154" s="22"/>
      <c r="G1154" s="22"/>
      <c r="H1154" s="22"/>
      <c r="I1154" s="22"/>
      <c r="J1154" s="22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2"/>
      <c r="B1155" s="22"/>
      <c r="C1155" s="22"/>
      <c r="D1155" s="22"/>
      <c r="E1155" s="22"/>
      <c r="F1155" s="22"/>
      <c r="G1155" s="22"/>
      <c r="H1155" s="22"/>
      <c r="I1155" s="22"/>
      <c r="J1155" s="22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2"/>
      <c r="B1156" s="22"/>
      <c r="C1156" s="22"/>
      <c r="D1156" s="22"/>
      <c r="E1156" s="22"/>
      <c r="F1156" s="22"/>
      <c r="G1156" s="22"/>
      <c r="H1156" s="22"/>
      <c r="I1156" s="22"/>
      <c r="J1156" s="22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2"/>
      <c r="B1157" s="22"/>
      <c r="C1157" s="22"/>
      <c r="D1157" s="22"/>
      <c r="E1157" s="22"/>
      <c r="F1157" s="22"/>
      <c r="G1157" s="22"/>
      <c r="H1157" s="22"/>
      <c r="I1157" s="22"/>
      <c r="J1157" s="22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2"/>
      <c r="B1158" s="22"/>
      <c r="C1158" s="22"/>
      <c r="D1158" s="22"/>
      <c r="E1158" s="22"/>
      <c r="F1158" s="22"/>
      <c r="G1158" s="22"/>
      <c r="H1158" s="22"/>
      <c r="I1158" s="22"/>
      <c r="J1158" s="22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2"/>
      <c r="B1159" s="22"/>
      <c r="C1159" s="22"/>
      <c r="D1159" s="22"/>
      <c r="E1159" s="22"/>
      <c r="F1159" s="22"/>
      <c r="G1159" s="22"/>
      <c r="H1159" s="22"/>
      <c r="I1159" s="22"/>
      <c r="J1159" s="22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2"/>
      <c r="B1160" s="22"/>
      <c r="C1160" s="22"/>
      <c r="D1160" s="22"/>
      <c r="E1160" s="22"/>
      <c r="F1160" s="22"/>
      <c r="G1160" s="22"/>
      <c r="H1160" s="22"/>
      <c r="I1160" s="22"/>
      <c r="J1160" s="22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2"/>
      <c r="B1161" s="22"/>
      <c r="C1161" s="22"/>
      <c r="D1161" s="22"/>
      <c r="E1161" s="22"/>
      <c r="F1161" s="22"/>
      <c r="G1161" s="22"/>
      <c r="H1161" s="22"/>
      <c r="I1161" s="22"/>
      <c r="J1161" s="22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2"/>
      <c r="B1162" s="22"/>
      <c r="C1162" s="22"/>
      <c r="D1162" s="22"/>
      <c r="E1162" s="22"/>
      <c r="F1162" s="22"/>
      <c r="G1162" s="22"/>
      <c r="H1162" s="22"/>
      <c r="I1162" s="22"/>
      <c r="J1162" s="22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2"/>
      <c r="B1163" s="22"/>
      <c r="C1163" s="22"/>
      <c r="D1163" s="22"/>
      <c r="E1163" s="22"/>
      <c r="F1163" s="22"/>
      <c r="G1163" s="22"/>
      <c r="H1163" s="22"/>
      <c r="I1163" s="22"/>
      <c r="J1163" s="22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2"/>
      <c r="B1164" s="22"/>
      <c r="C1164" s="22"/>
      <c r="D1164" s="22"/>
      <c r="E1164" s="22"/>
      <c r="F1164" s="22"/>
      <c r="G1164" s="22"/>
      <c r="H1164" s="22"/>
      <c r="I1164" s="22"/>
      <c r="J1164" s="22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2"/>
      <c r="B1165" s="22"/>
      <c r="C1165" s="22"/>
      <c r="D1165" s="22"/>
      <c r="E1165" s="22"/>
      <c r="F1165" s="22"/>
      <c r="G1165" s="22"/>
      <c r="H1165" s="22"/>
      <c r="I1165" s="22"/>
      <c r="J1165" s="22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2"/>
      <c r="B1166" s="22"/>
      <c r="C1166" s="22"/>
      <c r="D1166" s="22"/>
      <c r="E1166" s="22"/>
      <c r="F1166" s="22"/>
      <c r="G1166" s="22"/>
      <c r="H1166" s="22"/>
      <c r="I1166" s="22"/>
      <c r="J1166" s="22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2"/>
      <c r="B1167" s="22"/>
      <c r="C1167" s="22"/>
      <c r="D1167" s="22"/>
      <c r="E1167" s="22"/>
      <c r="F1167" s="22"/>
      <c r="G1167" s="22"/>
      <c r="H1167" s="22"/>
      <c r="I1167" s="22"/>
      <c r="J1167" s="22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2"/>
      <c r="B1168" s="22"/>
      <c r="C1168" s="22"/>
      <c r="D1168" s="22"/>
      <c r="E1168" s="22"/>
      <c r="F1168" s="22"/>
      <c r="G1168" s="22"/>
      <c r="H1168" s="22"/>
      <c r="I1168" s="22"/>
      <c r="J1168" s="22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2"/>
      <c r="B1169" s="22"/>
      <c r="C1169" s="22"/>
      <c r="D1169" s="22"/>
      <c r="E1169" s="22"/>
      <c r="F1169" s="22"/>
      <c r="G1169" s="22"/>
      <c r="H1169" s="22"/>
      <c r="I1169" s="22"/>
      <c r="J1169" s="22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2"/>
      <c r="B1170" s="22"/>
      <c r="C1170" s="22"/>
      <c r="D1170" s="22"/>
      <c r="E1170" s="22"/>
      <c r="F1170" s="22"/>
      <c r="G1170" s="22"/>
      <c r="H1170" s="22"/>
      <c r="I1170" s="22"/>
      <c r="J1170" s="22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2"/>
      <c r="B1171" s="22"/>
      <c r="C1171" s="22"/>
      <c r="D1171" s="22"/>
      <c r="E1171" s="22"/>
      <c r="F1171" s="22"/>
      <c r="G1171" s="22"/>
      <c r="H1171" s="22"/>
      <c r="I1171" s="22"/>
      <c r="J1171" s="22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2"/>
      <c r="B1172" s="22"/>
      <c r="C1172" s="22"/>
      <c r="D1172" s="22"/>
      <c r="E1172" s="22"/>
      <c r="F1172" s="22"/>
      <c r="G1172" s="22"/>
      <c r="H1172" s="22"/>
      <c r="I1172" s="22"/>
      <c r="J1172" s="22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2"/>
      <c r="B1173" s="22"/>
      <c r="C1173" s="22"/>
      <c r="D1173" s="22"/>
      <c r="E1173" s="22"/>
      <c r="F1173" s="22"/>
      <c r="G1173" s="22"/>
      <c r="H1173" s="22"/>
      <c r="I1173" s="22"/>
      <c r="J1173" s="22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2"/>
      <c r="B1174" s="22"/>
      <c r="C1174" s="22"/>
      <c r="D1174" s="22"/>
      <c r="E1174" s="22"/>
      <c r="F1174" s="22"/>
      <c r="G1174" s="22"/>
      <c r="H1174" s="22"/>
      <c r="I1174" s="22"/>
      <c r="J1174" s="22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2"/>
      <c r="B1175" s="22"/>
      <c r="C1175" s="22"/>
      <c r="D1175" s="22"/>
      <c r="E1175" s="22"/>
      <c r="F1175" s="22"/>
      <c r="G1175" s="22"/>
      <c r="H1175" s="22"/>
      <c r="I1175" s="22"/>
      <c r="J1175" s="22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2"/>
      <c r="B1176" s="22"/>
      <c r="C1176" s="22"/>
      <c r="D1176" s="22"/>
      <c r="E1176" s="22"/>
      <c r="F1176" s="22"/>
      <c r="G1176" s="22"/>
      <c r="H1176" s="22"/>
      <c r="I1176" s="22"/>
      <c r="J1176" s="22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2"/>
      <c r="B1177" s="22"/>
      <c r="C1177" s="22"/>
      <c r="D1177" s="22"/>
      <c r="E1177" s="22"/>
      <c r="F1177" s="22"/>
      <c r="G1177" s="22"/>
      <c r="H1177" s="22"/>
      <c r="I1177" s="22"/>
      <c r="J1177" s="22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2"/>
      <c r="B1178" s="22"/>
      <c r="C1178" s="22"/>
      <c r="D1178" s="22"/>
      <c r="E1178" s="22"/>
      <c r="F1178" s="22"/>
      <c r="G1178" s="22"/>
      <c r="H1178" s="22"/>
      <c r="I1178" s="22"/>
      <c r="J1178" s="22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2"/>
      <c r="B1179" s="22"/>
      <c r="C1179" s="22"/>
      <c r="D1179" s="22"/>
      <c r="E1179" s="22"/>
      <c r="F1179" s="22"/>
      <c r="G1179" s="22"/>
      <c r="H1179" s="22"/>
      <c r="I1179" s="22"/>
      <c r="J1179" s="22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2"/>
      <c r="B1180" s="22"/>
      <c r="C1180" s="22"/>
      <c r="D1180" s="22"/>
      <c r="E1180" s="22"/>
      <c r="F1180" s="22"/>
      <c r="G1180" s="22"/>
      <c r="H1180" s="22"/>
      <c r="I1180" s="22"/>
      <c r="J1180" s="22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2"/>
      <c r="B1181" s="22"/>
      <c r="C1181" s="22"/>
      <c r="D1181" s="22"/>
      <c r="E1181" s="22"/>
      <c r="F1181" s="22"/>
      <c r="G1181" s="22"/>
      <c r="H1181" s="22"/>
      <c r="I1181" s="22"/>
      <c r="J1181" s="22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2"/>
      <c r="B1182" s="22"/>
      <c r="C1182" s="22"/>
      <c r="D1182" s="22"/>
      <c r="E1182" s="22"/>
      <c r="F1182" s="22"/>
      <c r="G1182" s="22"/>
      <c r="H1182" s="22"/>
      <c r="I1182" s="22"/>
      <c r="J1182" s="22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2"/>
      <c r="B1183" s="22"/>
      <c r="C1183" s="22"/>
      <c r="D1183" s="22"/>
      <c r="E1183" s="22"/>
      <c r="F1183" s="22"/>
      <c r="G1183" s="22"/>
      <c r="H1183" s="22"/>
      <c r="I1183" s="22"/>
      <c r="J1183" s="22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2"/>
      <c r="B1184" s="22"/>
      <c r="C1184" s="22"/>
      <c r="D1184" s="22"/>
      <c r="E1184" s="22"/>
      <c r="F1184" s="22"/>
      <c r="G1184" s="22"/>
      <c r="H1184" s="22"/>
      <c r="I1184" s="22"/>
      <c r="J1184" s="22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2"/>
      <c r="B1185" s="22"/>
      <c r="C1185" s="22"/>
      <c r="D1185" s="22"/>
      <c r="E1185" s="22"/>
      <c r="F1185" s="22"/>
      <c r="G1185" s="22"/>
      <c r="H1185" s="22"/>
      <c r="I1185" s="22"/>
      <c r="J1185" s="22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2"/>
      <c r="B1186" s="22"/>
      <c r="C1186" s="22"/>
      <c r="D1186" s="22"/>
      <c r="E1186" s="22"/>
      <c r="F1186" s="22"/>
      <c r="G1186" s="22"/>
      <c r="H1186" s="22"/>
      <c r="I1186" s="22"/>
      <c r="J1186" s="22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2"/>
      <c r="B1187" s="22"/>
      <c r="C1187" s="22"/>
      <c r="D1187" s="22"/>
      <c r="E1187" s="22"/>
      <c r="F1187" s="22"/>
      <c r="G1187" s="22"/>
      <c r="H1187" s="22"/>
      <c r="I1187" s="22"/>
      <c r="J1187" s="22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2"/>
      <c r="B1188" s="22"/>
      <c r="C1188" s="22"/>
      <c r="D1188" s="22"/>
      <c r="E1188" s="22"/>
      <c r="F1188" s="22"/>
      <c r="G1188" s="22"/>
      <c r="H1188" s="22"/>
      <c r="I1188" s="22"/>
      <c r="J1188" s="22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2"/>
      <c r="B1189" s="22"/>
      <c r="C1189" s="22"/>
      <c r="D1189" s="22"/>
      <c r="E1189" s="22"/>
      <c r="F1189" s="22"/>
      <c r="G1189" s="22"/>
      <c r="H1189" s="22"/>
      <c r="I1189" s="22"/>
      <c r="J1189" s="22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2"/>
      <c r="B1190" s="22"/>
      <c r="C1190" s="22"/>
      <c r="D1190" s="22"/>
      <c r="E1190" s="22"/>
      <c r="F1190" s="22"/>
      <c r="G1190" s="22"/>
      <c r="H1190" s="22"/>
      <c r="I1190" s="22"/>
      <c r="J1190" s="22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2"/>
      <c r="B1191" s="22"/>
      <c r="C1191" s="22"/>
      <c r="D1191" s="22"/>
      <c r="E1191" s="22"/>
      <c r="F1191" s="22"/>
      <c r="G1191" s="22"/>
      <c r="H1191" s="22"/>
      <c r="I1191" s="22"/>
      <c r="J1191" s="22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2"/>
      <c r="B1192" s="22"/>
      <c r="C1192" s="22"/>
      <c r="D1192" s="22"/>
      <c r="E1192" s="22"/>
      <c r="F1192" s="22"/>
      <c r="G1192" s="22"/>
      <c r="H1192" s="22"/>
      <c r="I1192" s="22"/>
      <c r="J1192" s="22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2"/>
      <c r="B1193" s="22"/>
      <c r="C1193" s="22"/>
      <c r="D1193" s="22"/>
      <c r="E1193" s="22"/>
      <c r="F1193" s="22"/>
      <c r="G1193" s="22"/>
      <c r="H1193" s="22"/>
      <c r="I1193" s="22"/>
      <c r="J1193" s="22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2"/>
      <c r="B1194" s="22"/>
      <c r="C1194" s="22"/>
      <c r="D1194" s="22"/>
      <c r="E1194" s="22"/>
      <c r="F1194" s="22"/>
      <c r="G1194" s="22"/>
      <c r="H1194" s="22"/>
      <c r="I1194" s="22"/>
      <c r="J1194" s="22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2"/>
      <c r="B1195" s="22"/>
      <c r="C1195" s="22"/>
      <c r="D1195" s="22"/>
      <c r="E1195" s="22"/>
      <c r="F1195" s="22"/>
      <c r="G1195" s="22"/>
      <c r="H1195" s="22"/>
      <c r="I1195" s="22"/>
      <c r="J1195" s="22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2"/>
      <c r="B1196" s="22"/>
      <c r="C1196" s="22"/>
      <c r="D1196" s="22"/>
      <c r="E1196" s="22"/>
      <c r="F1196" s="22"/>
      <c r="G1196" s="22"/>
      <c r="H1196" s="22"/>
      <c r="I1196" s="22"/>
      <c r="J1196" s="22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2"/>
      <c r="B1197" s="22"/>
      <c r="C1197" s="22"/>
      <c r="D1197" s="22"/>
      <c r="E1197" s="22"/>
      <c r="F1197" s="22"/>
      <c r="G1197" s="22"/>
      <c r="H1197" s="22"/>
      <c r="I1197" s="22"/>
      <c r="J1197" s="22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2"/>
      <c r="B1198" s="22"/>
      <c r="C1198" s="22"/>
      <c r="D1198" s="22"/>
      <c r="E1198" s="22"/>
      <c r="F1198" s="22"/>
      <c r="G1198" s="22"/>
      <c r="H1198" s="22"/>
      <c r="I1198" s="22"/>
      <c r="J1198" s="22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2"/>
      <c r="B1199" s="22"/>
      <c r="C1199" s="22"/>
      <c r="D1199" s="22"/>
      <c r="E1199" s="22"/>
      <c r="F1199" s="22"/>
      <c r="G1199" s="22"/>
      <c r="H1199" s="22"/>
      <c r="I1199" s="22"/>
      <c r="J1199" s="22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2"/>
      <c r="B1200" s="22"/>
      <c r="C1200" s="22"/>
      <c r="D1200" s="22"/>
      <c r="E1200" s="22"/>
      <c r="F1200" s="22"/>
      <c r="G1200" s="22"/>
      <c r="H1200" s="22"/>
      <c r="I1200" s="22"/>
      <c r="J1200" s="22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2"/>
      <c r="B1201" s="22"/>
      <c r="C1201" s="22"/>
      <c r="D1201" s="22"/>
      <c r="E1201" s="22"/>
      <c r="F1201" s="22"/>
      <c r="G1201" s="22"/>
      <c r="H1201" s="22"/>
      <c r="I1201" s="22"/>
      <c r="J1201" s="22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2"/>
      <c r="B1202" s="22"/>
      <c r="C1202" s="22"/>
      <c r="D1202" s="22"/>
      <c r="E1202" s="22"/>
      <c r="F1202" s="22"/>
      <c r="G1202" s="22"/>
      <c r="H1202" s="22"/>
      <c r="I1202" s="22"/>
      <c r="J1202" s="22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2"/>
      <c r="B1203" s="22"/>
      <c r="C1203" s="22"/>
      <c r="D1203" s="22"/>
      <c r="E1203" s="22"/>
      <c r="F1203" s="22"/>
      <c r="G1203" s="22"/>
      <c r="H1203" s="22"/>
      <c r="I1203" s="22"/>
      <c r="J1203" s="22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2"/>
      <c r="B1204" s="22"/>
      <c r="C1204" s="22"/>
      <c r="D1204" s="22"/>
      <c r="E1204" s="22"/>
      <c r="F1204" s="22"/>
      <c r="G1204" s="22"/>
      <c r="H1204" s="22"/>
      <c r="I1204" s="22"/>
      <c r="J1204" s="22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2"/>
      <c r="B1205" s="22"/>
      <c r="C1205" s="22"/>
      <c r="D1205" s="22"/>
      <c r="E1205" s="22"/>
      <c r="F1205" s="22"/>
      <c r="G1205" s="22"/>
      <c r="H1205" s="22"/>
      <c r="I1205" s="22"/>
      <c r="J1205" s="22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2"/>
      <c r="B1206" s="22"/>
      <c r="C1206" s="22"/>
      <c r="D1206" s="22"/>
      <c r="E1206" s="22"/>
      <c r="F1206" s="22"/>
      <c r="G1206" s="22"/>
      <c r="H1206" s="22"/>
      <c r="I1206" s="22"/>
      <c r="J1206" s="22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2"/>
      <c r="B1207" s="22"/>
      <c r="C1207" s="22"/>
      <c r="D1207" s="22"/>
      <c r="E1207" s="22"/>
      <c r="F1207" s="22"/>
      <c r="G1207" s="22"/>
      <c r="H1207" s="22"/>
      <c r="I1207" s="22"/>
      <c r="J1207" s="22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2"/>
      <c r="B1208" s="22"/>
      <c r="C1208" s="22"/>
      <c r="D1208" s="22"/>
      <c r="E1208" s="22"/>
      <c r="F1208" s="22"/>
      <c r="G1208" s="22"/>
      <c r="H1208" s="22"/>
      <c r="I1208" s="22"/>
      <c r="J1208" s="22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2"/>
      <c r="B1209" s="22"/>
      <c r="C1209" s="22"/>
      <c r="D1209" s="22"/>
      <c r="E1209" s="22"/>
      <c r="F1209" s="22"/>
      <c r="G1209" s="22"/>
      <c r="H1209" s="22"/>
      <c r="I1209" s="22"/>
      <c r="J1209" s="22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2"/>
      <c r="B1210" s="22"/>
      <c r="C1210" s="22"/>
      <c r="D1210" s="22"/>
      <c r="E1210" s="22"/>
      <c r="F1210" s="22"/>
      <c r="G1210" s="22"/>
      <c r="H1210" s="22"/>
      <c r="I1210" s="22"/>
      <c r="J1210" s="22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2"/>
      <c r="B1211" s="22"/>
      <c r="C1211" s="22"/>
      <c r="D1211" s="22"/>
      <c r="E1211" s="22"/>
      <c r="F1211" s="22"/>
      <c r="G1211" s="22"/>
      <c r="H1211" s="22"/>
      <c r="I1211" s="22"/>
      <c r="J1211" s="22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2"/>
      <c r="B1212" s="22"/>
      <c r="C1212" s="22"/>
      <c r="D1212" s="22"/>
      <c r="E1212" s="22"/>
      <c r="F1212" s="22"/>
      <c r="G1212" s="22"/>
      <c r="H1212" s="22"/>
      <c r="I1212" s="22"/>
      <c r="J1212" s="22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2"/>
      <c r="B1213" s="22"/>
      <c r="C1213" s="22"/>
      <c r="D1213" s="22"/>
      <c r="E1213" s="22"/>
      <c r="F1213" s="22"/>
      <c r="G1213" s="22"/>
      <c r="H1213" s="22"/>
      <c r="I1213" s="22"/>
      <c r="J1213" s="22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2"/>
      <c r="B1214" s="22"/>
      <c r="C1214" s="22"/>
      <c r="D1214" s="22"/>
      <c r="E1214" s="22"/>
      <c r="F1214" s="22"/>
      <c r="G1214" s="22"/>
      <c r="H1214" s="22"/>
      <c r="I1214" s="22"/>
      <c r="J1214" s="22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2"/>
      <c r="B1215" s="22"/>
      <c r="C1215" s="22"/>
      <c r="D1215" s="22"/>
      <c r="E1215" s="22"/>
      <c r="F1215" s="22"/>
      <c r="G1215" s="22"/>
      <c r="H1215" s="22"/>
      <c r="I1215" s="22"/>
      <c r="J1215" s="22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2"/>
      <c r="B1216" s="22"/>
      <c r="C1216" s="22"/>
      <c r="D1216" s="22"/>
      <c r="E1216" s="22"/>
      <c r="F1216" s="22"/>
      <c r="G1216" s="22"/>
      <c r="H1216" s="22"/>
      <c r="I1216" s="22"/>
      <c r="J1216" s="22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2"/>
      <c r="B1217" s="22"/>
      <c r="C1217" s="22"/>
      <c r="D1217" s="22"/>
      <c r="E1217" s="22"/>
      <c r="F1217" s="22"/>
      <c r="G1217" s="22"/>
      <c r="H1217" s="22"/>
      <c r="I1217" s="22"/>
      <c r="J1217" s="22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2"/>
      <c r="B1218" s="22"/>
      <c r="C1218" s="22"/>
      <c r="D1218" s="22"/>
      <c r="E1218" s="22"/>
      <c r="F1218" s="22"/>
      <c r="G1218" s="22"/>
      <c r="H1218" s="22"/>
      <c r="I1218" s="22"/>
      <c r="J1218" s="22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2"/>
      <c r="B1219" s="22"/>
      <c r="C1219" s="22"/>
      <c r="D1219" s="22"/>
      <c r="E1219" s="22"/>
      <c r="F1219" s="22"/>
      <c r="G1219" s="22"/>
      <c r="H1219" s="22"/>
      <c r="I1219" s="22"/>
      <c r="J1219" s="22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2"/>
      <c r="B1220" s="22"/>
      <c r="C1220" s="22"/>
      <c r="D1220" s="22"/>
      <c r="E1220" s="22"/>
      <c r="F1220" s="22"/>
      <c r="G1220" s="22"/>
      <c r="H1220" s="22"/>
      <c r="I1220" s="22"/>
      <c r="J1220" s="22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2"/>
      <c r="B1221" s="22"/>
      <c r="C1221" s="22"/>
      <c r="D1221" s="22"/>
      <c r="E1221" s="22"/>
      <c r="F1221" s="22"/>
      <c r="G1221" s="22"/>
      <c r="H1221" s="22"/>
      <c r="I1221" s="22"/>
      <c r="J1221" s="22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2"/>
      <c r="B1222" s="22"/>
      <c r="C1222" s="22"/>
      <c r="D1222" s="22"/>
      <c r="E1222" s="22"/>
      <c r="F1222" s="22"/>
      <c r="G1222" s="22"/>
      <c r="H1222" s="22"/>
      <c r="I1222" s="22"/>
      <c r="J1222" s="22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2"/>
      <c r="B1223" s="22"/>
      <c r="C1223" s="22"/>
      <c r="D1223" s="22"/>
      <c r="E1223" s="22"/>
      <c r="F1223" s="22"/>
      <c r="G1223" s="22"/>
      <c r="H1223" s="22"/>
      <c r="I1223" s="22"/>
      <c r="J1223" s="22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2"/>
      <c r="B1224" s="22"/>
      <c r="C1224" s="22"/>
      <c r="D1224" s="22"/>
      <c r="E1224" s="22"/>
      <c r="F1224" s="22"/>
      <c r="G1224" s="22"/>
      <c r="H1224" s="22"/>
      <c r="I1224" s="22"/>
      <c r="J1224" s="22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2"/>
      <c r="B1225" s="22"/>
      <c r="C1225" s="22"/>
      <c r="D1225" s="22"/>
      <c r="E1225" s="22"/>
      <c r="F1225" s="22"/>
      <c r="G1225" s="22"/>
      <c r="H1225" s="22"/>
      <c r="I1225" s="22"/>
      <c r="J1225" s="22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2"/>
      <c r="B1226" s="22"/>
      <c r="C1226" s="22"/>
      <c r="D1226" s="22"/>
      <c r="E1226" s="22"/>
      <c r="F1226" s="22"/>
      <c r="G1226" s="22"/>
      <c r="H1226" s="22"/>
      <c r="I1226" s="22"/>
      <c r="J1226" s="22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2"/>
      <c r="B1227" s="22"/>
      <c r="C1227" s="22"/>
      <c r="D1227" s="22"/>
      <c r="E1227" s="22"/>
      <c r="F1227" s="22"/>
      <c r="G1227" s="22"/>
      <c r="H1227" s="22"/>
      <c r="I1227" s="22"/>
      <c r="J1227" s="22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2"/>
      <c r="B1228" s="22"/>
      <c r="C1228" s="22"/>
      <c r="D1228" s="22"/>
      <c r="E1228" s="22"/>
      <c r="F1228" s="22"/>
      <c r="G1228" s="22"/>
      <c r="H1228" s="22"/>
      <c r="I1228" s="22"/>
      <c r="J1228" s="22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2"/>
      <c r="B1229" s="22"/>
      <c r="C1229" s="22"/>
      <c r="D1229" s="22"/>
      <c r="E1229" s="22"/>
      <c r="F1229" s="22"/>
      <c r="G1229" s="22"/>
      <c r="H1229" s="22"/>
      <c r="I1229" s="22"/>
      <c r="J1229" s="22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2"/>
      <c r="B1230" s="22"/>
      <c r="C1230" s="22"/>
      <c r="D1230" s="22"/>
      <c r="E1230" s="22"/>
      <c r="F1230" s="22"/>
      <c r="G1230" s="22"/>
      <c r="H1230" s="22"/>
      <c r="I1230" s="22"/>
      <c r="J1230" s="22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2"/>
      <c r="B1231" s="22"/>
      <c r="C1231" s="22"/>
      <c r="D1231" s="22"/>
      <c r="E1231" s="22"/>
      <c r="F1231" s="22"/>
      <c r="G1231" s="22"/>
      <c r="H1231" s="22"/>
      <c r="I1231" s="22"/>
      <c r="J1231" s="22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2"/>
      <c r="B1232" s="22"/>
      <c r="C1232" s="22"/>
      <c r="D1232" s="22"/>
      <c r="E1232" s="22"/>
      <c r="F1232" s="22"/>
      <c r="G1232" s="22"/>
      <c r="H1232" s="22"/>
      <c r="I1232" s="22"/>
      <c r="J1232" s="22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2"/>
      <c r="B1233" s="22"/>
      <c r="C1233" s="22"/>
      <c r="D1233" s="22"/>
      <c r="E1233" s="22"/>
      <c r="F1233" s="22"/>
      <c r="G1233" s="22"/>
      <c r="H1233" s="22"/>
      <c r="I1233" s="22"/>
      <c r="J1233" s="22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2"/>
      <c r="B1234" s="22"/>
      <c r="C1234" s="22"/>
      <c r="D1234" s="22"/>
      <c r="E1234" s="22"/>
      <c r="F1234" s="22"/>
      <c r="G1234" s="22"/>
      <c r="H1234" s="22"/>
      <c r="I1234" s="22"/>
      <c r="J1234" s="22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2"/>
      <c r="B1235" s="22"/>
      <c r="C1235" s="22"/>
      <c r="D1235" s="22"/>
      <c r="E1235" s="22"/>
      <c r="F1235" s="22"/>
      <c r="G1235" s="22"/>
      <c r="H1235" s="22"/>
      <c r="I1235" s="22"/>
      <c r="J1235" s="22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2"/>
      <c r="B1236" s="22"/>
      <c r="C1236" s="22"/>
      <c r="D1236" s="22"/>
      <c r="E1236" s="22"/>
      <c r="F1236" s="22"/>
      <c r="G1236" s="22"/>
      <c r="H1236" s="22"/>
      <c r="I1236" s="22"/>
      <c r="J1236" s="22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2"/>
      <c r="B1237" s="22"/>
      <c r="C1237" s="22"/>
      <c r="D1237" s="22"/>
      <c r="E1237" s="22"/>
      <c r="F1237" s="22"/>
      <c r="G1237" s="22"/>
      <c r="H1237" s="22"/>
      <c r="I1237" s="22"/>
      <c r="J1237" s="22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2"/>
      <c r="B1238" s="22"/>
      <c r="C1238" s="22"/>
      <c r="D1238" s="22"/>
      <c r="E1238" s="22"/>
      <c r="F1238" s="22"/>
      <c r="G1238" s="22"/>
      <c r="H1238" s="22"/>
      <c r="I1238" s="22"/>
      <c r="J1238" s="22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2"/>
      <c r="B1239" s="22"/>
      <c r="C1239" s="22"/>
      <c r="D1239" s="22"/>
      <c r="E1239" s="22"/>
      <c r="F1239" s="22"/>
      <c r="G1239" s="22"/>
      <c r="H1239" s="22"/>
      <c r="I1239" s="22"/>
      <c r="J1239" s="22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2"/>
      <c r="B1240" s="22"/>
      <c r="C1240" s="22"/>
      <c r="D1240" s="22"/>
      <c r="E1240" s="22"/>
      <c r="F1240" s="22"/>
      <c r="G1240" s="22"/>
      <c r="H1240" s="22"/>
      <c r="I1240" s="22"/>
      <c r="J1240" s="22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2"/>
      <c r="B1241" s="22"/>
      <c r="C1241" s="22"/>
      <c r="D1241" s="22"/>
      <c r="E1241" s="22"/>
      <c r="F1241" s="22"/>
      <c r="G1241" s="22"/>
      <c r="H1241" s="22"/>
      <c r="I1241" s="22"/>
      <c r="J1241" s="22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2"/>
      <c r="B1242" s="22"/>
      <c r="C1242" s="22"/>
      <c r="D1242" s="22"/>
      <c r="E1242" s="22"/>
      <c r="F1242" s="22"/>
      <c r="G1242" s="22"/>
      <c r="H1242" s="22"/>
      <c r="I1242" s="22"/>
      <c r="J1242" s="22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2"/>
      <c r="B1243" s="22"/>
      <c r="C1243" s="22"/>
      <c r="D1243" s="22"/>
      <c r="E1243" s="22"/>
      <c r="F1243" s="22"/>
      <c r="G1243" s="22"/>
      <c r="H1243" s="22"/>
      <c r="I1243" s="22"/>
      <c r="J1243" s="22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2"/>
      <c r="B1244" s="22"/>
      <c r="C1244" s="22"/>
      <c r="D1244" s="22"/>
      <c r="E1244" s="22"/>
      <c r="F1244" s="22"/>
      <c r="G1244" s="22"/>
      <c r="H1244" s="22"/>
      <c r="I1244" s="22"/>
      <c r="J1244" s="22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2"/>
      <c r="B1245" s="22"/>
      <c r="C1245" s="22"/>
      <c r="D1245" s="22"/>
      <c r="E1245" s="22"/>
      <c r="F1245" s="22"/>
      <c r="G1245" s="22"/>
      <c r="H1245" s="22"/>
      <c r="I1245" s="22"/>
      <c r="J1245" s="22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2"/>
      <c r="B1246" s="22"/>
      <c r="C1246" s="22"/>
      <c r="D1246" s="22"/>
      <c r="E1246" s="22"/>
      <c r="F1246" s="22"/>
      <c r="G1246" s="22"/>
      <c r="H1246" s="22"/>
      <c r="I1246" s="22"/>
      <c r="J1246" s="22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2"/>
      <c r="B1247" s="22"/>
      <c r="C1247" s="22"/>
      <c r="D1247" s="22"/>
      <c r="E1247" s="22"/>
      <c r="F1247" s="22"/>
      <c r="G1247" s="22"/>
      <c r="H1247" s="22"/>
      <c r="I1247" s="22"/>
      <c r="J1247" s="22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2"/>
      <c r="B1248" s="22"/>
      <c r="C1248" s="22"/>
      <c r="D1248" s="22"/>
      <c r="E1248" s="22"/>
      <c r="F1248" s="22"/>
      <c r="G1248" s="22"/>
      <c r="H1248" s="22"/>
      <c r="I1248" s="22"/>
      <c r="J1248" s="22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2"/>
      <c r="B1249" s="22"/>
      <c r="C1249" s="22"/>
      <c r="D1249" s="22"/>
      <c r="E1249" s="22"/>
      <c r="F1249" s="22"/>
      <c r="G1249" s="22"/>
      <c r="H1249" s="22"/>
      <c r="I1249" s="22"/>
      <c r="J1249" s="22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2"/>
      <c r="B1250" s="22"/>
      <c r="C1250" s="22"/>
      <c r="D1250" s="22"/>
      <c r="E1250" s="22"/>
      <c r="F1250" s="22"/>
      <c r="G1250" s="22"/>
      <c r="H1250" s="22"/>
      <c r="I1250" s="22"/>
      <c r="J1250" s="22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2"/>
      <c r="B1251" s="22"/>
      <c r="C1251" s="22"/>
      <c r="D1251" s="22"/>
      <c r="E1251" s="22"/>
      <c r="F1251" s="22"/>
      <c r="G1251" s="22"/>
      <c r="H1251" s="22"/>
      <c r="I1251" s="22"/>
      <c r="J1251" s="22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2"/>
      <c r="B1252" s="22"/>
      <c r="C1252" s="22"/>
      <c r="D1252" s="22"/>
      <c r="E1252" s="22"/>
      <c r="F1252" s="22"/>
      <c r="G1252" s="22"/>
      <c r="H1252" s="22"/>
      <c r="I1252" s="22"/>
      <c r="J1252" s="22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2"/>
      <c r="B1253" s="22"/>
      <c r="C1253" s="22"/>
      <c r="D1253" s="22"/>
      <c r="E1253" s="22"/>
      <c r="F1253" s="22"/>
      <c r="G1253" s="22"/>
      <c r="H1253" s="22"/>
      <c r="I1253" s="22"/>
      <c r="J1253" s="22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2"/>
      <c r="B1254" s="22"/>
      <c r="C1254" s="22"/>
      <c r="D1254" s="22"/>
      <c r="E1254" s="22"/>
      <c r="F1254" s="22"/>
      <c r="G1254" s="22"/>
      <c r="H1254" s="22"/>
      <c r="I1254" s="22"/>
      <c r="J1254" s="22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2"/>
      <c r="B1255" s="22"/>
      <c r="C1255" s="22"/>
      <c r="D1255" s="22"/>
      <c r="E1255" s="22"/>
      <c r="F1255" s="22"/>
      <c r="G1255" s="22"/>
      <c r="H1255" s="22"/>
      <c r="I1255" s="22"/>
      <c r="J1255" s="22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2"/>
      <c r="B1256" s="22"/>
      <c r="C1256" s="22"/>
      <c r="D1256" s="22"/>
      <c r="E1256" s="22"/>
      <c r="F1256" s="22"/>
      <c r="G1256" s="22"/>
      <c r="H1256" s="22"/>
      <c r="I1256" s="22"/>
      <c r="J1256" s="22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2"/>
      <c r="B1257" s="22"/>
      <c r="C1257" s="22"/>
      <c r="D1257" s="22"/>
      <c r="E1257" s="22"/>
      <c r="F1257" s="22"/>
      <c r="G1257" s="22"/>
      <c r="H1257" s="22"/>
      <c r="I1257" s="22"/>
      <c r="J1257" s="22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2"/>
      <c r="B1258" s="22"/>
      <c r="C1258" s="22"/>
      <c r="D1258" s="22"/>
      <c r="E1258" s="22"/>
      <c r="F1258" s="22"/>
      <c r="G1258" s="22"/>
      <c r="H1258" s="22"/>
      <c r="I1258" s="22"/>
      <c r="J1258" s="22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2"/>
      <c r="B1259" s="22"/>
      <c r="C1259" s="22"/>
      <c r="D1259" s="22"/>
      <c r="E1259" s="22"/>
      <c r="F1259" s="22"/>
      <c r="G1259" s="22"/>
      <c r="H1259" s="22"/>
      <c r="I1259" s="22"/>
      <c r="J1259" s="22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2"/>
      <c r="B1260" s="22"/>
      <c r="C1260" s="22"/>
      <c r="D1260" s="22"/>
      <c r="E1260" s="22"/>
      <c r="F1260" s="22"/>
      <c r="G1260" s="22"/>
      <c r="H1260" s="22"/>
      <c r="I1260" s="22"/>
      <c r="J1260" s="22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2"/>
      <c r="B1261" s="22"/>
      <c r="C1261" s="22"/>
      <c r="D1261" s="22"/>
      <c r="E1261" s="22"/>
      <c r="F1261" s="22"/>
      <c r="G1261" s="22"/>
      <c r="H1261" s="22"/>
      <c r="I1261" s="22"/>
      <c r="J1261" s="22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2"/>
      <c r="B1262" s="22"/>
      <c r="C1262" s="22"/>
      <c r="D1262" s="22"/>
      <c r="E1262" s="22"/>
      <c r="F1262" s="22"/>
      <c r="G1262" s="22"/>
      <c r="H1262" s="22"/>
      <c r="I1262" s="22"/>
      <c r="J1262" s="22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2"/>
      <c r="B1263" s="22"/>
      <c r="C1263" s="22"/>
      <c r="D1263" s="22"/>
      <c r="E1263" s="22"/>
      <c r="F1263" s="22"/>
      <c r="G1263" s="22"/>
      <c r="H1263" s="22"/>
      <c r="I1263" s="22"/>
      <c r="J1263" s="22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2"/>
      <c r="B1264" s="22"/>
      <c r="C1264" s="22"/>
      <c r="D1264" s="22"/>
      <c r="E1264" s="22"/>
      <c r="F1264" s="22"/>
      <c r="G1264" s="22"/>
      <c r="H1264" s="22"/>
      <c r="I1264" s="22"/>
      <c r="J1264" s="22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2"/>
      <c r="B1265" s="22"/>
      <c r="C1265" s="22"/>
      <c r="D1265" s="22"/>
      <c r="E1265" s="22"/>
      <c r="F1265" s="22"/>
      <c r="G1265" s="22"/>
      <c r="H1265" s="22"/>
      <c r="I1265" s="22"/>
      <c r="J1265" s="22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2"/>
      <c r="B1266" s="22"/>
      <c r="C1266" s="22"/>
      <c r="D1266" s="22"/>
      <c r="E1266" s="22"/>
      <c r="F1266" s="22"/>
      <c r="G1266" s="22"/>
      <c r="H1266" s="22"/>
      <c r="I1266" s="22"/>
      <c r="J1266" s="22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2"/>
      <c r="B1267" s="22"/>
      <c r="C1267" s="22"/>
      <c r="D1267" s="22"/>
      <c r="E1267" s="22"/>
      <c r="F1267" s="22"/>
      <c r="G1267" s="22"/>
      <c r="H1267" s="22"/>
      <c r="I1267" s="22"/>
      <c r="J1267" s="22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2"/>
      <c r="B1268" s="22"/>
      <c r="C1268" s="22"/>
      <c r="D1268" s="22"/>
      <c r="E1268" s="22"/>
      <c r="F1268" s="22"/>
      <c r="G1268" s="22"/>
      <c r="H1268" s="22"/>
      <c r="I1268" s="22"/>
      <c r="J1268" s="22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2"/>
      <c r="B1269" s="22"/>
      <c r="C1269" s="22"/>
      <c r="D1269" s="22"/>
      <c r="E1269" s="22"/>
      <c r="F1269" s="22"/>
      <c r="G1269" s="22"/>
      <c r="H1269" s="22"/>
      <c r="I1269" s="22"/>
      <c r="J1269" s="22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2"/>
      <c r="B1270" s="22"/>
      <c r="C1270" s="22"/>
      <c r="D1270" s="22"/>
      <c r="E1270" s="22"/>
      <c r="F1270" s="22"/>
      <c r="G1270" s="22"/>
      <c r="H1270" s="22"/>
      <c r="I1270" s="22"/>
      <c r="J1270" s="22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2"/>
      <c r="B1271" s="22"/>
      <c r="C1271" s="22"/>
      <c r="D1271" s="22"/>
      <c r="E1271" s="22"/>
      <c r="F1271" s="22"/>
      <c r="G1271" s="22"/>
      <c r="H1271" s="22"/>
      <c r="I1271" s="22"/>
      <c r="J1271" s="22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2"/>
      <c r="B1272" s="22"/>
      <c r="C1272" s="22"/>
      <c r="D1272" s="22"/>
      <c r="E1272" s="22"/>
      <c r="F1272" s="22"/>
      <c r="G1272" s="22"/>
      <c r="H1272" s="22"/>
      <c r="I1272" s="22"/>
      <c r="J1272" s="22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2"/>
      <c r="B1273" s="22"/>
      <c r="C1273" s="22"/>
      <c r="D1273" s="22"/>
      <c r="E1273" s="22"/>
      <c r="F1273" s="22"/>
      <c r="G1273" s="22"/>
      <c r="H1273" s="22"/>
      <c r="I1273" s="22"/>
      <c r="J1273" s="22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2"/>
      <c r="B1274" s="22"/>
      <c r="C1274" s="22"/>
      <c r="D1274" s="22"/>
      <c r="E1274" s="22"/>
      <c r="F1274" s="22"/>
      <c r="G1274" s="22"/>
      <c r="H1274" s="22"/>
      <c r="I1274" s="22"/>
      <c r="J1274" s="22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2"/>
      <c r="B1275" s="22"/>
      <c r="C1275" s="22"/>
      <c r="D1275" s="22"/>
      <c r="E1275" s="22"/>
      <c r="F1275" s="22"/>
      <c r="G1275" s="22"/>
      <c r="H1275" s="22"/>
      <c r="I1275" s="22"/>
      <c r="J1275" s="22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2"/>
      <c r="B1276" s="22"/>
      <c r="C1276" s="22"/>
      <c r="D1276" s="22"/>
      <c r="E1276" s="22"/>
      <c r="F1276" s="22"/>
      <c r="G1276" s="22"/>
      <c r="H1276" s="22"/>
      <c r="I1276" s="22"/>
      <c r="J1276" s="22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2"/>
      <c r="B1277" s="22"/>
      <c r="C1277" s="22"/>
      <c r="D1277" s="22"/>
      <c r="E1277" s="22"/>
      <c r="F1277" s="22"/>
      <c r="G1277" s="22"/>
      <c r="H1277" s="22"/>
      <c r="I1277" s="22"/>
      <c r="J1277" s="22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2"/>
      <c r="B1278" s="22"/>
      <c r="C1278" s="22"/>
      <c r="D1278" s="22"/>
      <c r="E1278" s="22"/>
      <c r="F1278" s="22"/>
      <c r="G1278" s="22"/>
      <c r="H1278" s="22"/>
      <c r="I1278" s="22"/>
      <c r="J1278" s="22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2"/>
      <c r="B1279" s="22"/>
      <c r="C1279" s="22"/>
      <c r="D1279" s="22"/>
      <c r="E1279" s="22"/>
      <c r="F1279" s="22"/>
      <c r="G1279" s="22"/>
      <c r="H1279" s="22"/>
      <c r="I1279" s="22"/>
      <c r="J1279" s="22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2"/>
      <c r="B1280" s="22"/>
      <c r="C1280" s="22"/>
      <c r="D1280" s="22"/>
      <c r="E1280" s="22"/>
      <c r="F1280" s="22"/>
      <c r="G1280" s="22"/>
      <c r="H1280" s="22"/>
      <c r="I1280" s="22"/>
      <c r="J1280" s="22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2"/>
      <c r="B1281" s="22"/>
      <c r="C1281" s="22"/>
      <c r="D1281" s="22"/>
      <c r="E1281" s="22"/>
      <c r="F1281" s="22"/>
      <c r="G1281" s="22"/>
      <c r="H1281" s="22"/>
      <c r="I1281" s="22"/>
      <c r="J1281" s="22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2"/>
      <c r="B1282" s="22"/>
      <c r="C1282" s="22"/>
      <c r="D1282" s="22"/>
      <c r="E1282" s="22"/>
      <c r="F1282" s="22"/>
      <c r="G1282" s="22"/>
      <c r="H1282" s="22"/>
      <c r="I1282" s="22"/>
      <c r="J1282" s="22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2"/>
      <c r="B1283" s="22"/>
      <c r="C1283" s="22"/>
      <c r="D1283" s="22"/>
      <c r="E1283" s="22"/>
      <c r="F1283" s="22"/>
      <c r="G1283" s="22"/>
      <c r="H1283" s="22"/>
      <c r="I1283" s="22"/>
      <c r="J1283" s="22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2"/>
      <c r="B1284" s="22"/>
      <c r="C1284" s="22"/>
      <c r="D1284" s="22"/>
      <c r="E1284" s="22"/>
      <c r="F1284" s="22"/>
      <c r="G1284" s="22"/>
      <c r="H1284" s="22"/>
      <c r="I1284" s="22"/>
      <c r="J1284" s="22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2"/>
      <c r="B1285" s="22"/>
      <c r="C1285" s="22"/>
      <c r="D1285" s="22"/>
      <c r="E1285" s="22"/>
      <c r="F1285" s="22"/>
      <c r="G1285" s="22"/>
      <c r="H1285" s="22"/>
      <c r="I1285" s="22"/>
      <c r="J1285" s="22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2"/>
      <c r="B1286" s="22"/>
      <c r="C1286" s="22"/>
      <c r="D1286" s="22"/>
      <c r="E1286" s="22"/>
      <c r="F1286" s="22"/>
      <c r="G1286" s="22"/>
      <c r="H1286" s="22"/>
      <c r="I1286" s="22"/>
      <c r="J1286" s="22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2"/>
      <c r="B1287" s="22"/>
      <c r="C1287" s="22"/>
      <c r="D1287" s="22"/>
      <c r="E1287" s="22"/>
      <c r="F1287" s="22"/>
      <c r="G1287" s="22"/>
      <c r="H1287" s="22"/>
      <c r="I1287" s="22"/>
      <c r="J1287" s="22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2"/>
      <c r="B1288" s="22"/>
      <c r="C1288" s="22"/>
      <c r="D1288" s="22"/>
      <c r="E1288" s="22"/>
      <c r="F1288" s="22"/>
      <c r="G1288" s="22"/>
      <c r="H1288" s="22"/>
      <c r="I1288" s="22"/>
      <c r="J1288" s="22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2"/>
      <c r="B1289" s="22"/>
      <c r="C1289" s="22"/>
      <c r="D1289" s="22"/>
      <c r="E1289" s="22"/>
      <c r="F1289" s="22"/>
      <c r="G1289" s="22"/>
      <c r="H1289" s="22"/>
      <c r="I1289" s="22"/>
      <c r="J1289" s="22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2"/>
      <c r="B1290" s="22"/>
      <c r="C1290" s="22"/>
      <c r="D1290" s="22"/>
      <c r="E1290" s="22"/>
      <c r="F1290" s="22"/>
      <c r="G1290" s="22"/>
      <c r="H1290" s="22"/>
      <c r="I1290" s="22"/>
      <c r="J1290" s="22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2"/>
      <c r="B1291" s="22"/>
      <c r="C1291" s="22"/>
      <c r="D1291" s="22"/>
      <c r="E1291" s="22"/>
      <c r="F1291" s="22"/>
      <c r="G1291" s="22"/>
      <c r="H1291" s="22"/>
      <c r="I1291" s="22"/>
      <c r="J1291" s="22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2"/>
      <c r="B1292" s="22"/>
      <c r="C1292" s="22"/>
      <c r="D1292" s="22"/>
      <c r="E1292" s="22"/>
      <c r="F1292" s="22"/>
      <c r="G1292" s="22"/>
      <c r="H1292" s="22"/>
      <c r="I1292" s="22"/>
      <c r="J1292" s="22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2"/>
      <c r="B1293" s="22"/>
      <c r="C1293" s="22"/>
      <c r="D1293" s="22"/>
      <c r="E1293" s="22"/>
      <c r="F1293" s="22"/>
      <c r="G1293" s="22"/>
      <c r="H1293" s="22"/>
      <c r="I1293" s="22"/>
      <c r="J1293" s="22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2"/>
      <c r="B1294" s="22"/>
      <c r="C1294" s="22"/>
      <c r="D1294" s="22"/>
      <c r="E1294" s="22"/>
      <c r="F1294" s="22"/>
      <c r="G1294" s="22"/>
      <c r="H1294" s="22"/>
      <c r="I1294" s="22"/>
      <c r="J1294" s="22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2"/>
      <c r="B1295" s="22"/>
      <c r="C1295" s="22"/>
      <c r="D1295" s="22"/>
      <c r="E1295" s="22"/>
      <c r="F1295" s="22"/>
      <c r="G1295" s="22"/>
      <c r="H1295" s="22"/>
      <c r="I1295" s="22"/>
      <c r="J1295" s="22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2"/>
      <c r="B1296" s="22"/>
      <c r="C1296" s="22"/>
      <c r="D1296" s="22"/>
      <c r="E1296" s="22"/>
      <c r="F1296" s="22"/>
      <c r="G1296" s="22"/>
      <c r="H1296" s="22"/>
      <c r="I1296" s="22"/>
      <c r="J1296" s="22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2"/>
      <c r="B1297" s="22"/>
      <c r="C1297" s="22"/>
      <c r="D1297" s="22"/>
      <c r="E1297" s="22"/>
      <c r="F1297" s="22"/>
      <c r="G1297" s="22"/>
      <c r="H1297" s="22"/>
      <c r="I1297" s="22"/>
      <c r="J1297" s="22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2"/>
      <c r="B1298" s="22"/>
      <c r="C1298" s="22"/>
      <c r="D1298" s="22"/>
      <c r="E1298" s="22"/>
      <c r="F1298" s="22"/>
      <c r="G1298" s="22"/>
      <c r="H1298" s="22"/>
      <c r="I1298" s="22"/>
      <c r="J1298" s="22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2"/>
      <c r="B1299" s="22"/>
      <c r="C1299" s="22"/>
      <c r="D1299" s="22"/>
      <c r="E1299" s="22"/>
      <c r="F1299" s="22"/>
      <c r="G1299" s="22"/>
      <c r="H1299" s="22"/>
      <c r="I1299" s="22"/>
      <c r="J1299" s="22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2"/>
      <c r="B1300" s="22"/>
      <c r="C1300" s="22"/>
      <c r="D1300" s="22"/>
      <c r="E1300" s="22"/>
      <c r="F1300" s="22"/>
      <c r="G1300" s="22"/>
      <c r="H1300" s="22"/>
      <c r="I1300" s="22"/>
      <c r="J1300" s="22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2"/>
      <c r="B1301" s="22"/>
      <c r="C1301" s="22"/>
      <c r="D1301" s="22"/>
      <c r="E1301" s="22"/>
      <c r="F1301" s="22"/>
      <c r="G1301" s="22"/>
      <c r="H1301" s="22"/>
      <c r="I1301" s="22"/>
      <c r="J1301" s="22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2"/>
      <c r="B1302" s="22"/>
      <c r="C1302" s="22"/>
      <c r="D1302" s="22"/>
      <c r="E1302" s="22"/>
      <c r="F1302" s="22"/>
      <c r="G1302" s="22"/>
      <c r="H1302" s="22"/>
      <c r="I1302" s="22"/>
      <c r="J1302" s="22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2"/>
      <c r="B1303" s="22"/>
      <c r="C1303" s="22"/>
      <c r="D1303" s="22"/>
      <c r="E1303" s="22"/>
      <c r="F1303" s="22"/>
      <c r="G1303" s="22"/>
      <c r="H1303" s="22"/>
      <c r="I1303" s="22"/>
      <c r="J1303" s="22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2"/>
      <c r="B1304" s="22"/>
      <c r="C1304" s="22"/>
      <c r="D1304" s="22"/>
      <c r="E1304" s="22"/>
      <c r="F1304" s="22"/>
      <c r="G1304" s="22"/>
      <c r="H1304" s="22"/>
      <c r="I1304" s="22"/>
      <c r="J1304" s="22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2"/>
      <c r="B1305" s="22"/>
      <c r="C1305" s="22"/>
      <c r="D1305" s="22"/>
      <c r="E1305" s="22"/>
      <c r="F1305" s="22"/>
      <c r="G1305" s="22"/>
      <c r="H1305" s="22"/>
      <c r="I1305" s="22"/>
      <c r="J1305" s="22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2"/>
      <c r="B1306" s="22"/>
      <c r="C1306" s="22"/>
      <c r="D1306" s="22"/>
      <c r="E1306" s="22"/>
      <c r="F1306" s="22"/>
      <c r="G1306" s="22"/>
      <c r="H1306" s="22"/>
      <c r="I1306" s="22"/>
      <c r="J1306" s="22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2"/>
      <c r="B1307" s="22"/>
      <c r="C1307" s="22"/>
      <c r="D1307" s="22"/>
      <c r="E1307" s="22"/>
      <c r="F1307" s="22"/>
      <c r="G1307" s="22"/>
      <c r="H1307" s="22"/>
      <c r="I1307" s="22"/>
      <c r="J1307" s="22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2"/>
      <c r="B1308" s="22"/>
      <c r="C1308" s="22"/>
      <c r="D1308" s="22"/>
      <c r="E1308" s="22"/>
      <c r="F1308" s="22"/>
      <c r="G1308" s="22"/>
      <c r="H1308" s="22"/>
      <c r="I1308" s="22"/>
      <c r="J1308" s="22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2"/>
      <c r="B1309" s="22"/>
      <c r="C1309" s="22"/>
      <c r="D1309" s="22"/>
      <c r="E1309" s="22"/>
      <c r="F1309" s="22"/>
      <c r="G1309" s="22"/>
      <c r="H1309" s="22"/>
      <c r="I1309" s="22"/>
      <c r="J1309" s="22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2"/>
      <c r="B1310" s="22"/>
      <c r="C1310" s="22"/>
      <c r="D1310" s="22"/>
      <c r="E1310" s="22"/>
      <c r="F1310" s="22"/>
      <c r="G1310" s="22"/>
      <c r="H1310" s="22"/>
      <c r="I1310" s="22"/>
      <c r="J1310" s="22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2"/>
      <c r="B1311" s="22"/>
      <c r="C1311" s="22"/>
      <c r="D1311" s="22"/>
      <c r="E1311" s="22"/>
      <c r="F1311" s="22"/>
      <c r="G1311" s="22"/>
      <c r="H1311" s="22"/>
      <c r="I1311" s="22"/>
      <c r="J1311" s="22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2"/>
      <c r="B1312" s="22"/>
      <c r="C1312" s="22"/>
      <c r="D1312" s="22"/>
      <c r="E1312" s="22"/>
      <c r="F1312" s="22"/>
      <c r="G1312" s="22"/>
      <c r="H1312" s="22"/>
      <c r="I1312" s="22"/>
      <c r="J1312" s="22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2"/>
      <c r="B1313" s="22"/>
      <c r="C1313" s="22"/>
      <c r="D1313" s="22"/>
      <c r="E1313" s="22"/>
      <c r="F1313" s="22"/>
      <c r="G1313" s="22"/>
      <c r="H1313" s="22"/>
      <c r="I1313" s="22"/>
      <c r="J1313" s="22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2"/>
      <c r="B1314" s="22"/>
      <c r="C1314" s="22"/>
      <c r="D1314" s="22"/>
      <c r="E1314" s="22"/>
      <c r="F1314" s="22"/>
      <c r="G1314" s="22"/>
      <c r="H1314" s="22"/>
      <c r="I1314" s="22"/>
      <c r="J1314" s="22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2"/>
      <c r="B1315" s="22"/>
      <c r="C1315" s="22"/>
      <c r="D1315" s="22"/>
      <c r="E1315" s="22"/>
      <c r="F1315" s="22"/>
      <c r="G1315" s="22"/>
      <c r="H1315" s="22"/>
      <c r="I1315" s="22"/>
      <c r="J1315" s="22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2"/>
      <c r="B1317" s="22"/>
      <c r="C1317" s="22"/>
      <c r="D1317" s="22"/>
      <c r="E1317" s="22"/>
      <c r="F1317" s="22"/>
      <c r="G1317" s="22"/>
      <c r="H1317" s="22"/>
      <c r="I1317" s="22"/>
      <c r="J1317" s="22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2"/>
      <c r="B1318" s="22"/>
      <c r="C1318" s="22"/>
      <c r="D1318" s="22"/>
      <c r="E1318" s="22"/>
      <c r="F1318" s="22"/>
      <c r="G1318" s="22"/>
      <c r="H1318" s="22"/>
      <c r="I1318" s="22"/>
      <c r="J1318" s="22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2"/>
      <c r="B1319" s="22"/>
      <c r="C1319" s="22"/>
      <c r="D1319" s="22"/>
      <c r="E1319" s="22"/>
      <c r="F1319" s="22"/>
      <c r="G1319" s="22"/>
      <c r="H1319" s="22"/>
      <c r="I1319" s="22"/>
      <c r="J1319" s="22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2"/>
      <c r="B1320" s="22"/>
      <c r="C1320" s="22"/>
      <c r="D1320" s="22"/>
      <c r="E1320" s="22"/>
      <c r="F1320" s="22"/>
      <c r="G1320" s="22"/>
      <c r="H1320" s="22"/>
      <c r="I1320" s="22"/>
      <c r="J1320" s="22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2"/>
      <c r="B1321" s="22"/>
      <c r="C1321" s="22"/>
      <c r="D1321" s="22"/>
      <c r="E1321" s="22"/>
      <c r="F1321" s="22"/>
      <c r="G1321" s="22"/>
      <c r="H1321" s="22"/>
      <c r="I1321" s="22"/>
      <c r="J1321" s="22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2"/>
      <c r="B1322" s="22"/>
      <c r="C1322" s="22"/>
      <c r="D1322" s="22"/>
      <c r="E1322" s="22"/>
      <c r="F1322" s="22"/>
      <c r="G1322" s="22"/>
      <c r="H1322" s="22"/>
      <c r="I1322" s="22"/>
      <c r="J1322" s="22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2"/>
      <c r="B1323" s="22"/>
      <c r="C1323" s="22"/>
      <c r="D1323" s="22"/>
      <c r="E1323" s="22"/>
      <c r="F1323" s="22"/>
      <c r="G1323" s="22"/>
      <c r="H1323" s="22"/>
      <c r="I1323" s="22"/>
      <c r="J1323" s="22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2"/>
      <c r="B1324" s="22"/>
      <c r="C1324" s="22"/>
      <c r="D1324" s="22"/>
      <c r="E1324" s="22"/>
      <c r="F1324" s="22"/>
      <c r="G1324" s="22"/>
      <c r="H1324" s="22"/>
      <c r="I1324" s="22"/>
      <c r="J1324" s="22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2"/>
      <c r="B1325" s="22"/>
      <c r="C1325" s="22"/>
      <c r="D1325" s="22"/>
      <c r="E1325" s="22"/>
      <c r="F1325" s="22"/>
      <c r="G1325" s="22"/>
      <c r="H1325" s="22"/>
      <c r="I1325" s="22"/>
      <c r="J1325" s="22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2"/>
      <c r="B1326" s="22"/>
      <c r="C1326" s="22"/>
      <c r="D1326" s="22"/>
      <c r="E1326" s="22"/>
      <c r="F1326" s="22"/>
      <c r="G1326" s="22"/>
      <c r="H1326" s="22"/>
      <c r="I1326" s="22"/>
      <c r="J1326" s="22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2"/>
      <c r="B1327" s="22"/>
      <c r="C1327" s="22"/>
      <c r="D1327" s="22"/>
      <c r="E1327" s="22"/>
      <c r="F1327" s="22"/>
      <c r="G1327" s="22"/>
      <c r="H1327" s="22"/>
      <c r="I1327" s="22"/>
      <c r="J1327" s="22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2"/>
      <c r="B1328" s="22"/>
      <c r="C1328" s="22"/>
      <c r="D1328" s="22"/>
      <c r="E1328" s="22"/>
      <c r="F1328" s="22"/>
      <c r="G1328" s="22"/>
      <c r="H1328" s="22"/>
      <c r="I1328" s="22"/>
      <c r="J1328" s="22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2"/>
      <c r="B1329" s="22"/>
      <c r="C1329" s="22"/>
      <c r="D1329" s="22"/>
      <c r="E1329" s="22"/>
      <c r="F1329" s="22"/>
      <c r="G1329" s="22"/>
      <c r="H1329" s="22"/>
      <c r="I1329" s="22"/>
      <c r="J1329" s="22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2"/>
      <c r="B1330" s="22"/>
      <c r="C1330" s="22"/>
      <c r="D1330" s="22"/>
      <c r="E1330" s="22"/>
      <c r="F1330" s="22"/>
      <c r="G1330" s="22"/>
      <c r="H1330" s="22"/>
      <c r="I1330" s="22"/>
      <c r="J1330" s="22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2"/>
      <c r="B1331" s="22"/>
      <c r="C1331" s="22"/>
      <c r="D1331" s="22"/>
      <c r="E1331" s="22"/>
      <c r="F1331" s="22"/>
      <c r="G1331" s="22"/>
      <c r="H1331" s="22"/>
      <c r="I1331" s="22"/>
      <c r="J1331" s="22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2"/>
      <c r="B1332" s="22"/>
      <c r="C1332" s="22"/>
      <c r="D1332" s="22"/>
      <c r="E1332" s="22"/>
      <c r="F1332" s="22"/>
      <c r="G1332" s="22"/>
      <c r="H1332" s="22"/>
      <c r="I1332" s="22"/>
      <c r="J1332" s="22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2"/>
      <c r="B1333" s="22"/>
      <c r="C1333" s="22"/>
      <c r="D1333" s="22"/>
      <c r="E1333" s="22"/>
      <c r="F1333" s="22"/>
      <c r="G1333" s="22"/>
      <c r="H1333" s="22"/>
      <c r="I1333" s="22"/>
      <c r="J1333" s="22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2"/>
      <c r="B1334" s="22"/>
      <c r="C1334" s="22"/>
      <c r="D1334" s="22"/>
      <c r="E1334" s="22"/>
      <c r="F1334" s="22"/>
      <c r="G1334" s="22"/>
      <c r="H1334" s="22"/>
      <c r="I1334" s="22"/>
      <c r="J1334" s="22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2"/>
      <c r="B1335" s="22"/>
      <c r="C1335" s="22"/>
      <c r="D1335" s="22"/>
      <c r="E1335" s="22"/>
      <c r="F1335" s="22"/>
      <c r="G1335" s="22"/>
      <c r="H1335" s="22"/>
      <c r="I1335" s="22"/>
      <c r="J1335" s="22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2"/>
      <c r="B1336" s="22"/>
      <c r="C1336" s="22"/>
      <c r="D1336" s="22"/>
      <c r="E1336" s="22"/>
      <c r="F1336" s="22"/>
      <c r="G1336" s="22"/>
      <c r="H1336" s="22"/>
      <c r="I1336" s="22"/>
      <c r="J1336" s="22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2"/>
      <c r="B1337" s="22"/>
      <c r="C1337" s="22"/>
      <c r="D1337" s="22"/>
      <c r="E1337" s="22"/>
      <c r="F1337" s="22"/>
      <c r="G1337" s="22"/>
      <c r="H1337" s="22"/>
      <c r="I1337" s="22"/>
      <c r="J1337" s="22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2"/>
      <c r="B1338" s="22"/>
      <c r="C1338" s="22"/>
      <c r="D1338" s="22"/>
      <c r="E1338" s="22"/>
      <c r="F1338" s="22"/>
      <c r="G1338" s="22"/>
      <c r="H1338" s="22"/>
      <c r="I1338" s="22"/>
      <c r="J1338" s="22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2"/>
      <c r="B1339" s="22"/>
      <c r="C1339" s="22"/>
      <c r="D1339" s="22"/>
      <c r="E1339" s="22"/>
      <c r="F1339" s="22"/>
      <c r="G1339" s="22"/>
      <c r="H1339" s="22"/>
      <c r="I1339" s="22"/>
      <c r="J1339" s="22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2"/>
      <c r="B1340" s="22"/>
      <c r="C1340" s="22"/>
      <c r="D1340" s="22"/>
      <c r="E1340" s="22"/>
      <c r="F1340" s="22"/>
      <c r="G1340" s="22"/>
      <c r="H1340" s="22"/>
      <c r="I1340" s="22"/>
      <c r="J1340" s="22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2"/>
      <c r="B1341" s="22"/>
      <c r="C1341" s="22"/>
      <c r="D1341" s="22"/>
      <c r="E1341" s="22"/>
      <c r="F1341" s="22"/>
      <c r="G1341" s="22"/>
      <c r="H1341" s="22"/>
      <c r="I1341" s="22"/>
      <c r="J1341" s="22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128</v>
      </c>
      <c r="B1" s="2"/>
      <c r="C1" s="2"/>
      <c r="D1" s="2"/>
      <c r="E1" s="2"/>
      <c r="F1" s="2"/>
      <c r="G1" s="2"/>
      <c r="H1" s="2"/>
      <c r="I1" s="2"/>
      <c r="J1" s="2"/>
      <c r="K1" s="9" t="s">
        <v>193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130</v>
      </c>
      <c r="B2" s="4" t="s">
        <v>131</v>
      </c>
      <c r="C2" s="4" t="s">
        <v>132</v>
      </c>
      <c r="D2" s="4" t="s">
        <v>133</v>
      </c>
      <c r="E2" s="4" t="s">
        <v>134</v>
      </c>
      <c r="F2" s="4" t="s">
        <v>135</v>
      </c>
      <c r="G2" s="4" t="s">
        <v>136</v>
      </c>
      <c r="H2" s="4" t="s">
        <v>137</v>
      </c>
      <c r="I2" s="4" t="s">
        <v>138</v>
      </c>
      <c r="J2" s="4" t="s">
        <v>139</v>
      </c>
      <c r="K2" s="11" t="s">
        <v>140</v>
      </c>
      <c r="L2" s="11" t="s">
        <v>141</v>
      </c>
      <c r="M2" s="11" t="s">
        <v>142</v>
      </c>
      <c r="N2" s="11" t="s">
        <v>143</v>
      </c>
      <c r="O2" s="11" t="s">
        <v>144</v>
      </c>
      <c r="P2" s="11" t="s">
        <v>145</v>
      </c>
      <c r="Q2" s="11" t="s">
        <v>146</v>
      </c>
      <c r="R2" s="11" t="s">
        <v>147</v>
      </c>
    </row>
    <row r="3" ht="20.25" spans="1:18">
      <c r="A3" s="5" t="s">
        <v>194</v>
      </c>
      <c r="B3" s="5" t="s">
        <v>195</v>
      </c>
      <c r="C3" s="5">
        <v>591.865</v>
      </c>
      <c r="D3" s="5">
        <v>652.28</v>
      </c>
      <c r="E3" s="5">
        <v>0</v>
      </c>
      <c r="F3" s="5">
        <v>0</v>
      </c>
      <c r="G3" s="5">
        <v>0</v>
      </c>
      <c r="H3" s="5">
        <v>1</v>
      </c>
      <c r="I3" s="7">
        <v>4.623</v>
      </c>
      <c r="J3" s="7">
        <v>13.457</v>
      </c>
      <c r="K3" s="12">
        <v>4</v>
      </c>
      <c r="L3" s="12">
        <v>0</v>
      </c>
      <c r="M3" s="12">
        <v>-1</v>
      </c>
      <c r="N3" s="12">
        <v>1</v>
      </c>
      <c r="O3" s="12">
        <v>0</v>
      </c>
      <c r="P3" s="12">
        <v>-0.545</v>
      </c>
      <c r="Q3" s="12">
        <v>0</v>
      </c>
      <c r="R3" s="12">
        <v>0</v>
      </c>
    </row>
    <row r="4" ht="20.25" spans="1:18">
      <c r="A4" s="5" t="s">
        <v>196</v>
      </c>
      <c r="B4" s="5" t="s">
        <v>197</v>
      </c>
      <c r="C4" s="5">
        <v>3191.163</v>
      </c>
      <c r="D4" s="5">
        <v>3770.207</v>
      </c>
      <c r="E4" s="5">
        <v>0</v>
      </c>
      <c r="F4" s="5">
        <v>0</v>
      </c>
      <c r="G4" s="5">
        <v>0</v>
      </c>
      <c r="H4" s="5">
        <v>1</v>
      </c>
      <c r="I4" s="7">
        <v>1.766</v>
      </c>
      <c r="J4" s="7">
        <v>16.853</v>
      </c>
      <c r="K4" s="12">
        <v>3</v>
      </c>
      <c r="L4" s="12">
        <v>2</v>
      </c>
      <c r="M4" s="12">
        <v>0</v>
      </c>
      <c r="N4" s="12">
        <v>0</v>
      </c>
      <c r="O4" s="12">
        <v>0</v>
      </c>
      <c r="P4" s="12">
        <v>-0.602</v>
      </c>
      <c r="Q4" s="12">
        <v>0</v>
      </c>
      <c r="R4" s="12">
        <v>0</v>
      </c>
    </row>
    <row r="5" ht="20.25" spans="1:18">
      <c r="A5" s="5" t="s">
        <v>198</v>
      </c>
      <c r="B5" s="5" t="s">
        <v>199</v>
      </c>
      <c r="C5" s="5">
        <v>2592.094</v>
      </c>
      <c r="D5" s="5">
        <v>3214.798</v>
      </c>
      <c r="E5" s="5">
        <v>0</v>
      </c>
      <c r="F5" s="5">
        <v>0</v>
      </c>
      <c r="G5" s="5">
        <v>0</v>
      </c>
      <c r="H5" s="5">
        <v>1</v>
      </c>
      <c r="I5" s="7">
        <v>5.945</v>
      </c>
      <c r="J5" s="7">
        <v>24.163</v>
      </c>
      <c r="K5" s="12">
        <v>4</v>
      </c>
      <c r="L5" s="12">
        <v>1</v>
      </c>
      <c r="M5" s="12">
        <v>0</v>
      </c>
      <c r="N5" s="12">
        <v>0</v>
      </c>
      <c r="O5" s="12">
        <v>0</v>
      </c>
      <c r="P5" s="12">
        <v>-4.224</v>
      </c>
      <c r="Q5" s="12">
        <v>0</v>
      </c>
      <c r="R5" s="12">
        <v>0</v>
      </c>
    </row>
    <row r="6" ht="20.25" spans="1:18">
      <c r="A6" s="5" t="s">
        <v>200</v>
      </c>
      <c r="B6" s="5" t="s">
        <v>201</v>
      </c>
      <c r="C6" s="5">
        <v>752.018</v>
      </c>
      <c r="D6" s="5">
        <v>855.127</v>
      </c>
      <c r="E6" s="5">
        <v>0</v>
      </c>
      <c r="F6" s="5">
        <v>0</v>
      </c>
      <c r="G6" s="5">
        <v>0</v>
      </c>
      <c r="H6" s="5">
        <v>1</v>
      </c>
      <c r="I6" s="7">
        <v>3.375</v>
      </c>
      <c r="J6" s="7">
        <v>15.026</v>
      </c>
      <c r="K6" s="12">
        <v>2</v>
      </c>
      <c r="L6" s="12">
        <v>1</v>
      </c>
      <c r="M6" s="12">
        <v>0</v>
      </c>
      <c r="N6" s="12">
        <v>0</v>
      </c>
      <c r="O6" s="12">
        <v>0</v>
      </c>
      <c r="P6" s="12">
        <v>-0.203</v>
      </c>
      <c r="Q6" s="12">
        <v>0</v>
      </c>
      <c r="R6" s="12">
        <v>1</v>
      </c>
    </row>
    <row r="7" ht="20.25" spans="1:18">
      <c r="A7" s="5" t="s">
        <v>202</v>
      </c>
      <c r="B7" s="5" t="s">
        <v>203</v>
      </c>
      <c r="C7" s="5">
        <v>110.364</v>
      </c>
      <c r="D7" s="5">
        <v>119.516</v>
      </c>
      <c r="E7" s="5">
        <v>0</v>
      </c>
      <c r="F7" s="5">
        <v>0</v>
      </c>
      <c r="G7" s="5">
        <v>0</v>
      </c>
      <c r="H7" s="5">
        <v>1</v>
      </c>
      <c r="I7" s="7">
        <v>0.553</v>
      </c>
      <c r="J7" s="7">
        <v>8.168</v>
      </c>
      <c r="K7" s="12">
        <v>3</v>
      </c>
      <c r="L7" s="12">
        <v>2</v>
      </c>
      <c r="M7" s="12">
        <v>0</v>
      </c>
      <c r="N7" s="12">
        <v>-1</v>
      </c>
      <c r="O7" s="12">
        <v>0</v>
      </c>
      <c r="P7" s="12">
        <v>-0.117</v>
      </c>
      <c r="Q7" s="12">
        <v>0</v>
      </c>
      <c r="R7" s="12">
        <v>-1</v>
      </c>
    </row>
    <row r="8" ht="20.25" spans="1:18">
      <c r="A8" s="5" t="s">
        <v>204</v>
      </c>
      <c r="B8" s="5" t="s">
        <v>205</v>
      </c>
      <c r="C8" s="5">
        <v>460.432</v>
      </c>
      <c r="D8" s="5">
        <v>554.672</v>
      </c>
      <c r="E8" s="5">
        <v>0</v>
      </c>
      <c r="F8" s="5">
        <v>0</v>
      </c>
      <c r="G8" s="5">
        <v>0</v>
      </c>
      <c r="H8" s="5">
        <v>1</v>
      </c>
      <c r="I8" s="8">
        <v>0.987</v>
      </c>
      <c r="J8" s="8">
        <v>17.809</v>
      </c>
      <c r="K8" s="12">
        <v>2</v>
      </c>
      <c r="L8" s="12">
        <v>1</v>
      </c>
      <c r="M8" s="12">
        <v>0</v>
      </c>
      <c r="N8" s="12">
        <v>0</v>
      </c>
      <c r="O8" s="12">
        <v>0</v>
      </c>
      <c r="P8" s="12">
        <v>0.537</v>
      </c>
      <c r="Q8" s="12">
        <v>0</v>
      </c>
      <c r="R8" s="12">
        <v>0</v>
      </c>
    </row>
    <row r="9" ht="20.25" spans="1:18">
      <c r="A9" s="6" t="s">
        <v>206</v>
      </c>
      <c r="B9" s="6" t="s">
        <v>207</v>
      </c>
      <c r="C9" s="6">
        <v>3577.562</v>
      </c>
      <c r="D9" s="6">
        <v>4933.678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0</v>
      </c>
      <c r="N9" s="12">
        <v>0</v>
      </c>
      <c r="O9" s="12">
        <v>0</v>
      </c>
      <c r="P9" s="12">
        <v>10.5</v>
      </c>
      <c r="Q9" s="12">
        <v>0</v>
      </c>
      <c r="R9" s="12">
        <v>0</v>
      </c>
    </row>
    <row r="10" ht="20.25" spans="1:18">
      <c r="A10" s="6" t="s">
        <v>208</v>
      </c>
      <c r="B10" s="6" t="s">
        <v>209</v>
      </c>
      <c r="C10" s="6">
        <v>161.42</v>
      </c>
      <c r="D10" s="6">
        <v>255.575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1</v>
      </c>
      <c r="N10" s="12">
        <v>-1</v>
      </c>
      <c r="O10" s="12">
        <v>0</v>
      </c>
      <c r="P10" s="12">
        <v>0.161</v>
      </c>
      <c r="Q10" s="12">
        <v>0</v>
      </c>
      <c r="R10" s="12">
        <v>0</v>
      </c>
    </row>
    <row r="11" ht="20.25" spans="1:18">
      <c r="A11" s="6" t="s">
        <v>210</v>
      </c>
      <c r="B11" s="6" t="s">
        <v>211</v>
      </c>
      <c r="C11" s="6">
        <v>1725.599</v>
      </c>
      <c r="D11" s="6">
        <v>2201.245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2.221</v>
      </c>
      <c r="Q11" s="12">
        <v>0</v>
      </c>
      <c r="R11" s="12">
        <v>0</v>
      </c>
    </row>
    <row r="12" ht="20.25" spans="1:18">
      <c r="A12" s="6" t="s">
        <v>212</v>
      </c>
      <c r="B12" s="6" t="s">
        <v>213</v>
      </c>
      <c r="C12" s="6">
        <v>1133.187</v>
      </c>
      <c r="D12" s="6">
        <v>1556.627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1.295</v>
      </c>
      <c r="Q12" s="12">
        <v>0</v>
      </c>
      <c r="R12" s="12">
        <v>0</v>
      </c>
    </row>
    <row r="13" ht="20.25" spans="1:18">
      <c r="A13" s="6" t="s">
        <v>214</v>
      </c>
      <c r="B13" s="6" t="s">
        <v>215</v>
      </c>
      <c r="C13" s="6">
        <v>2627.982</v>
      </c>
      <c r="D13" s="6">
        <v>3237.309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2</v>
      </c>
      <c r="L13" s="12">
        <v>0</v>
      </c>
      <c r="M13" s="12">
        <v>1</v>
      </c>
      <c r="N13" s="12">
        <v>-1</v>
      </c>
      <c r="O13" s="12">
        <v>0</v>
      </c>
      <c r="P13" s="12">
        <v>7.748</v>
      </c>
      <c r="Q13" s="12">
        <v>0</v>
      </c>
      <c r="R13" s="12">
        <v>0</v>
      </c>
    </row>
    <row r="14" ht="20.25" spans="1:18">
      <c r="A14" s="6" t="s">
        <v>216</v>
      </c>
      <c r="B14" s="6" t="s">
        <v>217</v>
      </c>
      <c r="C14" s="6">
        <v>2544.073</v>
      </c>
      <c r="D14" s="6">
        <v>3003.527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4</v>
      </c>
      <c r="L14" s="12">
        <v>0</v>
      </c>
      <c r="M14" s="12">
        <v>0</v>
      </c>
      <c r="N14" s="12">
        <v>1</v>
      </c>
      <c r="O14" s="12">
        <v>0</v>
      </c>
      <c r="P14" s="12">
        <v>3.728</v>
      </c>
      <c r="Q14" s="12">
        <v>0</v>
      </c>
      <c r="R14" s="12">
        <v>0</v>
      </c>
    </row>
    <row r="15" ht="20.25" spans="1:18">
      <c r="A15" s="6" t="s">
        <v>218</v>
      </c>
      <c r="B15" s="6" t="s">
        <v>219</v>
      </c>
      <c r="C15" s="6">
        <v>967.581</v>
      </c>
      <c r="D15" s="6">
        <v>1188.864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4</v>
      </c>
      <c r="L15" s="12">
        <v>0</v>
      </c>
      <c r="M15" s="12">
        <v>0</v>
      </c>
      <c r="N15" s="12">
        <v>0</v>
      </c>
      <c r="O15" s="12">
        <v>0</v>
      </c>
      <c r="P15" s="12">
        <v>3.163</v>
      </c>
      <c r="Q15" s="12">
        <v>0</v>
      </c>
      <c r="R15" s="12">
        <v>1</v>
      </c>
    </row>
    <row r="16" ht="20.25" spans="1:18">
      <c r="A16" s="6" t="s">
        <v>220</v>
      </c>
      <c r="B16" s="6" t="s">
        <v>221</v>
      </c>
      <c r="C16" s="6">
        <v>11007.548</v>
      </c>
      <c r="D16" s="6">
        <v>13344.658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0</v>
      </c>
      <c r="L16" s="12">
        <v>2</v>
      </c>
      <c r="M16" s="12">
        <v>0</v>
      </c>
      <c r="N16" s="12">
        <v>-1</v>
      </c>
      <c r="O16" s="12">
        <v>0</v>
      </c>
      <c r="P16" s="12">
        <v>-25.178</v>
      </c>
      <c r="Q16" s="12">
        <v>0</v>
      </c>
      <c r="R16" s="12">
        <v>0</v>
      </c>
    </row>
    <row r="17" ht="20.25" spans="1:18">
      <c r="A17" s="7" t="s">
        <v>222</v>
      </c>
      <c r="B17" s="7" t="s">
        <v>223</v>
      </c>
      <c r="C17" s="7">
        <v>1679.849</v>
      </c>
      <c r="D17" s="7">
        <v>1931.405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5.838</v>
      </c>
      <c r="K17" s="12">
        <v>3</v>
      </c>
      <c r="L17" s="12">
        <v>2</v>
      </c>
      <c r="M17" s="12">
        <v>0</v>
      </c>
      <c r="N17" s="12">
        <v>0</v>
      </c>
      <c r="O17" s="12">
        <v>0</v>
      </c>
      <c r="P17" s="12">
        <v>-6.721</v>
      </c>
      <c r="Q17" s="12">
        <v>0</v>
      </c>
      <c r="R17" s="12">
        <v>0</v>
      </c>
    </row>
    <row r="18" ht="20.25" spans="1:18">
      <c r="A18" s="7" t="s">
        <v>224</v>
      </c>
      <c r="B18" s="7" t="s">
        <v>225</v>
      </c>
      <c r="C18" s="7">
        <v>7316.071</v>
      </c>
      <c r="D18" s="7">
        <v>8373.8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9.309</v>
      </c>
      <c r="K18" s="12">
        <v>2</v>
      </c>
      <c r="L18" s="12">
        <v>0</v>
      </c>
      <c r="M18" s="12">
        <v>0</v>
      </c>
      <c r="N18" s="12">
        <v>0</v>
      </c>
      <c r="O18" s="12">
        <v>0</v>
      </c>
      <c r="P18" s="12">
        <v>-4.348</v>
      </c>
      <c r="Q18" s="12">
        <v>0</v>
      </c>
      <c r="R18" s="12">
        <v>1</v>
      </c>
    </row>
    <row r="19" ht="20.25" spans="1:18">
      <c r="A19" s="7" t="s">
        <v>226</v>
      </c>
      <c r="B19" s="7" t="s">
        <v>227</v>
      </c>
      <c r="C19" s="7">
        <v>19635.434</v>
      </c>
      <c r="D19" s="7">
        <v>21732.336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4.867</v>
      </c>
      <c r="K19" s="12">
        <v>2</v>
      </c>
      <c r="L19" s="12">
        <v>1</v>
      </c>
      <c r="M19" s="12">
        <v>0</v>
      </c>
      <c r="N19" s="12">
        <v>0</v>
      </c>
      <c r="O19" s="12">
        <v>0</v>
      </c>
      <c r="P19" s="12">
        <v>-15.365</v>
      </c>
      <c r="Q19" s="12">
        <v>0</v>
      </c>
      <c r="R19" s="12">
        <v>0</v>
      </c>
    </row>
    <row r="20" ht="20.25" spans="1:18">
      <c r="A20" s="7" t="s">
        <v>228</v>
      </c>
      <c r="B20" s="7" t="s">
        <v>229</v>
      </c>
      <c r="C20" s="7">
        <v>12594.597</v>
      </c>
      <c r="D20" s="7">
        <v>15800.457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9.942</v>
      </c>
      <c r="K20" s="12">
        <v>1</v>
      </c>
      <c r="L20" s="12">
        <v>0</v>
      </c>
      <c r="M20" s="12">
        <v>1</v>
      </c>
      <c r="N20" s="12">
        <v>-1</v>
      </c>
      <c r="O20" s="12">
        <v>0</v>
      </c>
      <c r="P20" s="12">
        <v>-28.004</v>
      </c>
      <c r="Q20" s="12">
        <v>0</v>
      </c>
      <c r="R20" s="12">
        <v>0</v>
      </c>
    </row>
    <row r="21" ht="20.25" spans="1:18">
      <c r="A21" s="7" t="s">
        <v>230</v>
      </c>
      <c r="B21" s="7" t="s">
        <v>231</v>
      </c>
      <c r="C21" s="7">
        <v>72848.703</v>
      </c>
      <c r="D21" s="7">
        <v>78690.508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5.034</v>
      </c>
      <c r="K21" s="12">
        <v>4</v>
      </c>
      <c r="L21" s="12">
        <v>1</v>
      </c>
      <c r="M21" s="12">
        <v>0</v>
      </c>
      <c r="N21" s="12">
        <v>0</v>
      </c>
      <c r="O21" s="12">
        <v>0</v>
      </c>
      <c r="P21" s="12">
        <v>-108.247</v>
      </c>
      <c r="Q21" s="12">
        <v>0</v>
      </c>
      <c r="R21" s="12">
        <v>0</v>
      </c>
    </row>
    <row r="22" ht="20.25" spans="1:18">
      <c r="A22" s="7" t="s">
        <v>232</v>
      </c>
      <c r="B22" s="7" t="s">
        <v>233</v>
      </c>
      <c r="C22" s="7">
        <v>3265.873</v>
      </c>
      <c r="D22" s="7">
        <v>3749.062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4.785</v>
      </c>
      <c r="K22" s="12">
        <v>0</v>
      </c>
      <c r="L22" s="12">
        <v>2</v>
      </c>
      <c r="M22" s="12">
        <v>0</v>
      </c>
      <c r="N22" s="12">
        <v>0</v>
      </c>
      <c r="O22" s="12">
        <v>0</v>
      </c>
      <c r="P22" s="12">
        <v>3.718</v>
      </c>
      <c r="Q22" s="12">
        <v>0</v>
      </c>
      <c r="R22" s="12">
        <v>0</v>
      </c>
    </row>
    <row r="23" ht="20.25" spans="1:18">
      <c r="A23" s="7" t="s">
        <v>234</v>
      </c>
      <c r="B23" s="7" t="s">
        <v>235</v>
      </c>
      <c r="C23" s="7">
        <v>121326.938</v>
      </c>
      <c r="D23" s="7">
        <v>134961.281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1.99</v>
      </c>
      <c r="K23" s="12">
        <v>2</v>
      </c>
      <c r="L23" s="12">
        <v>1</v>
      </c>
      <c r="M23" s="12">
        <v>0</v>
      </c>
      <c r="N23" s="12">
        <v>0</v>
      </c>
      <c r="O23" s="12">
        <v>0</v>
      </c>
      <c r="P23" s="12">
        <v>-11.585</v>
      </c>
      <c r="Q23" s="12">
        <v>0</v>
      </c>
      <c r="R23" s="12">
        <v>0</v>
      </c>
    </row>
    <row r="24" ht="20.25" spans="1:18">
      <c r="A24" s="7" t="s">
        <v>236</v>
      </c>
      <c r="B24" s="7" t="s">
        <v>237</v>
      </c>
      <c r="C24" s="7">
        <v>16439.221</v>
      </c>
      <c r="D24" s="7">
        <v>17948.717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4.089</v>
      </c>
      <c r="K24" s="12">
        <v>1</v>
      </c>
      <c r="L24" s="12">
        <v>2</v>
      </c>
      <c r="M24" s="12">
        <v>0</v>
      </c>
      <c r="N24" s="12">
        <v>1</v>
      </c>
      <c r="O24" s="12">
        <v>0</v>
      </c>
      <c r="P24" s="12">
        <v>-16.735</v>
      </c>
      <c r="Q24" s="12">
        <v>0</v>
      </c>
      <c r="R24" s="12">
        <v>0</v>
      </c>
    </row>
    <row r="25" ht="20.25" spans="1:18">
      <c r="A25" s="7" t="s">
        <v>238</v>
      </c>
      <c r="B25" s="7" t="s">
        <v>239</v>
      </c>
      <c r="C25" s="7">
        <v>3180.153</v>
      </c>
      <c r="D25" s="7">
        <v>3641.571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4.01</v>
      </c>
      <c r="K25" s="12">
        <v>0</v>
      </c>
      <c r="L25" s="12">
        <v>2</v>
      </c>
      <c r="M25" s="12">
        <v>0</v>
      </c>
      <c r="N25" s="12">
        <v>0</v>
      </c>
      <c r="O25" s="12">
        <v>0</v>
      </c>
      <c r="P25" s="12">
        <v>3.444</v>
      </c>
      <c r="Q25" s="12">
        <v>0</v>
      </c>
      <c r="R25" s="12">
        <v>0</v>
      </c>
    </row>
    <row r="26" ht="20.25" spans="1:18">
      <c r="A26" s="7" t="s">
        <v>240</v>
      </c>
      <c r="B26" s="7" t="s">
        <v>241</v>
      </c>
      <c r="C26" s="7">
        <v>16729.359</v>
      </c>
      <c r="D26" s="7">
        <v>19534.34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6.173</v>
      </c>
      <c r="K26" s="12">
        <v>4</v>
      </c>
      <c r="L26" s="12">
        <v>2</v>
      </c>
      <c r="M26" s="12">
        <v>-1</v>
      </c>
      <c r="N26" s="12">
        <v>1</v>
      </c>
      <c r="O26" s="12">
        <v>0</v>
      </c>
      <c r="P26" s="12">
        <v>-19.507</v>
      </c>
      <c r="Q26" s="12">
        <v>0</v>
      </c>
      <c r="R26" s="12">
        <v>0</v>
      </c>
    </row>
    <row r="27" ht="20.25" spans="1:18">
      <c r="A27" s="7" t="s">
        <v>242</v>
      </c>
      <c r="B27" s="7" t="s">
        <v>243</v>
      </c>
      <c r="C27" s="7">
        <v>232310.75</v>
      </c>
      <c r="D27" s="7">
        <v>267959.656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11.376</v>
      </c>
      <c r="K27" s="12">
        <v>4</v>
      </c>
      <c r="L27" s="12">
        <v>1</v>
      </c>
      <c r="M27" s="12">
        <v>0</v>
      </c>
      <c r="N27" s="12">
        <v>0</v>
      </c>
      <c r="O27" s="12">
        <v>0</v>
      </c>
      <c r="P27" s="12">
        <v>-327.48</v>
      </c>
      <c r="Q27" s="12">
        <v>0</v>
      </c>
      <c r="R27" s="12">
        <v>-1</v>
      </c>
    </row>
    <row r="28" ht="20.25" spans="1:18">
      <c r="A28" s="7" t="s">
        <v>244</v>
      </c>
      <c r="B28" s="7" t="s">
        <v>245</v>
      </c>
      <c r="C28" s="7">
        <v>5740.305</v>
      </c>
      <c r="D28" s="7">
        <v>6155.403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5.432</v>
      </c>
      <c r="K28" s="12">
        <v>2</v>
      </c>
      <c r="L28" s="12">
        <v>2</v>
      </c>
      <c r="M28" s="12">
        <v>0</v>
      </c>
      <c r="N28" s="12">
        <v>-1</v>
      </c>
      <c r="O28" s="12">
        <v>0</v>
      </c>
      <c r="P28" s="12">
        <v>-3.58</v>
      </c>
      <c r="Q28" s="12">
        <v>0</v>
      </c>
      <c r="R28" s="12">
        <v>0</v>
      </c>
    </row>
    <row r="29" ht="20.25" spans="1:18">
      <c r="A29" s="7" t="s">
        <v>246</v>
      </c>
      <c r="B29" s="7" t="s">
        <v>247</v>
      </c>
      <c r="C29" s="7">
        <v>12727.948</v>
      </c>
      <c r="D29" s="7">
        <v>14133.952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2.58</v>
      </c>
      <c r="K29" s="12">
        <v>2</v>
      </c>
      <c r="L29" s="12">
        <v>0</v>
      </c>
      <c r="M29" s="12">
        <v>0</v>
      </c>
      <c r="N29" s="12">
        <v>0</v>
      </c>
      <c r="O29" s="12">
        <v>0</v>
      </c>
      <c r="P29" s="12">
        <v>-1.355</v>
      </c>
      <c r="Q29" s="12">
        <v>0</v>
      </c>
      <c r="R29" s="12">
        <v>0</v>
      </c>
    </row>
    <row r="30" ht="20.25" spans="1:18">
      <c r="A30" s="7" t="s">
        <v>248</v>
      </c>
      <c r="B30" s="7" t="s">
        <v>249</v>
      </c>
      <c r="C30" s="7">
        <v>3250.509</v>
      </c>
      <c r="D30" s="7">
        <v>3885.673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7.97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3.027</v>
      </c>
      <c r="Q30" s="12">
        <v>0</v>
      </c>
      <c r="R30" s="12">
        <v>0</v>
      </c>
    </row>
    <row r="31" ht="20.25" spans="1:18">
      <c r="A31" s="7" t="s">
        <v>250</v>
      </c>
      <c r="B31" s="7" t="s">
        <v>251</v>
      </c>
      <c r="C31" s="7">
        <v>23154.543</v>
      </c>
      <c r="D31" s="7">
        <v>26055.299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3.442</v>
      </c>
      <c r="K31" s="12">
        <v>3</v>
      </c>
      <c r="L31" s="12">
        <v>0</v>
      </c>
      <c r="M31" s="12">
        <v>0</v>
      </c>
      <c r="N31" s="12">
        <v>1</v>
      </c>
      <c r="O31" s="12">
        <v>0</v>
      </c>
      <c r="P31" s="12">
        <v>-10.052</v>
      </c>
      <c r="Q31" s="12">
        <v>0</v>
      </c>
      <c r="R31" s="12">
        <v>0</v>
      </c>
    </row>
    <row r="32" ht="20.25" spans="1:18">
      <c r="A32" s="7" t="s">
        <v>252</v>
      </c>
      <c r="B32" s="7" t="s">
        <v>253</v>
      </c>
      <c r="C32" s="7">
        <v>3811.392</v>
      </c>
      <c r="D32" s="7">
        <v>4223.368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5.378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 s="12">
        <v>-1.698</v>
      </c>
      <c r="Q32" s="12">
        <v>0</v>
      </c>
      <c r="R32" s="12">
        <v>0</v>
      </c>
    </row>
    <row r="33" ht="20.25" spans="1:18">
      <c r="A33" s="8" t="s">
        <v>254</v>
      </c>
      <c r="B33" s="8" t="s">
        <v>255</v>
      </c>
      <c r="C33" s="8">
        <v>3182.561</v>
      </c>
      <c r="D33" s="8">
        <v>3735.434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8.783</v>
      </c>
      <c r="K33" s="12">
        <v>1</v>
      </c>
      <c r="L33" s="12">
        <v>0</v>
      </c>
      <c r="M33" s="12">
        <v>0</v>
      </c>
      <c r="N33" s="12">
        <v>-1</v>
      </c>
      <c r="O33" s="12">
        <v>0</v>
      </c>
      <c r="P33" s="12">
        <v>-2.634</v>
      </c>
      <c r="Q33" s="12">
        <v>0</v>
      </c>
      <c r="R33" s="12">
        <v>0</v>
      </c>
    </row>
    <row r="34" ht="20.25" spans="1:18">
      <c r="A34" s="7" t="s">
        <v>256</v>
      </c>
      <c r="B34" s="7" t="s">
        <v>257</v>
      </c>
      <c r="C34" s="7">
        <v>2145.799</v>
      </c>
      <c r="D34" s="7">
        <v>2362.412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6.297</v>
      </c>
      <c r="K34" s="12">
        <v>1</v>
      </c>
      <c r="L34" s="12">
        <v>0</v>
      </c>
      <c r="M34" s="12">
        <v>0</v>
      </c>
      <c r="N34" s="12">
        <v>0</v>
      </c>
      <c r="O34" s="12">
        <v>0</v>
      </c>
      <c r="P34" s="12">
        <v>-0.985</v>
      </c>
      <c r="Q34" s="12">
        <v>0</v>
      </c>
      <c r="R34" s="12">
        <v>0</v>
      </c>
    </row>
    <row r="35" ht="20.25" spans="1:18">
      <c r="A35" s="7" t="s">
        <v>258</v>
      </c>
      <c r="B35" s="7" t="s">
        <v>259</v>
      </c>
      <c r="C35" s="7">
        <v>2410.499</v>
      </c>
      <c r="D35" s="7">
        <v>2617.601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5.173</v>
      </c>
      <c r="K35" s="12">
        <v>2</v>
      </c>
      <c r="L35" s="12">
        <v>0</v>
      </c>
      <c r="M35" s="12">
        <v>0</v>
      </c>
      <c r="N35" s="12">
        <v>0</v>
      </c>
      <c r="O35" s="12">
        <v>0</v>
      </c>
      <c r="P35" s="12">
        <v>-3.151</v>
      </c>
      <c r="Q35" s="12">
        <v>0</v>
      </c>
      <c r="R35" s="12">
        <v>-1</v>
      </c>
    </row>
    <row r="36" ht="20.25" spans="1:18">
      <c r="A36" s="7" t="s">
        <v>260</v>
      </c>
      <c r="B36" s="7" t="s">
        <v>261</v>
      </c>
      <c r="C36" s="7">
        <v>8184.838</v>
      </c>
      <c r="D36" s="7">
        <v>8959.935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5.509</v>
      </c>
      <c r="K36" s="12">
        <v>2</v>
      </c>
      <c r="L36" s="12">
        <v>0</v>
      </c>
      <c r="M36" s="12">
        <v>0</v>
      </c>
      <c r="N36" s="12">
        <v>0</v>
      </c>
      <c r="O36" s="12">
        <v>0</v>
      </c>
      <c r="P36" s="12">
        <v>2.342</v>
      </c>
      <c r="Q36" s="12">
        <v>0</v>
      </c>
      <c r="R36" s="12">
        <v>-1</v>
      </c>
    </row>
    <row r="37" ht="20.25" spans="1:18">
      <c r="A37" s="7" t="s">
        <v>262</v>
      </c>
      <c r="B37" s="7" t="s">
        <v>263</v>
      </c>
      <c r="C37" s="7">
        <v>4574.011</v>
      </c>
      <c r="D37" s="7">
        <v>4928.825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2.515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 s="12">
        <v>0.454</v>
      </c>
      <c r="Q37" s="12">
        <v>0</v>
      </c>
      <c r="R37" s="12">
        <v>0</v>
      </c>
    </row>
    <row r="38" ht="20.25" spans="1:18">
      <c r="A38" s="7" t="s">
        <v>264</v>
      </c>
      <c r="B38" s="7" t="s">
        <v>265</v>
      </c>
      <c r="C38" s="7">
        <v>1261.145</v>
      </c>
      <c r="D38" s="7">
        <v>1355.009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4.567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 s="12">
        <v>2.126</v>
      </c>
      <c r="Q38" s="12">
        <v>0</v>
      </c>
      <c r="R38" s="12">
        <v>0</v>
      </c>
    </row>
    <row r="39" ht="20.25" spans="1:18">
      <c r="A39" s="7" t="s">
        <v>266</v>
      </c>
      <c r="B39" s="7" t="s">
        <v>267</v>
      </c>
      <c r="C39" s="7">
        <v>707.127</v>
      </c>
      <c r="D39" s="7">
        <v>830.121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13.448</v>
      </c>
      <c r="K39" s="12">
        <v>2</v>
      </c>
      <c r="L39" s="12">
        <v>1</v>
      </c>
      <c r="M39" s="12">
        <v>0</v>
      </c>
      <c r="N39" s="12">
        <v>0</v>
      </c>
      <c r="O39" s="12">
        <v>0</v>
      </c>
      <c r="P39" s="12">
        <v>0.427</v>
      </c>
      <c r="Q39" s="12">
        <v>0</v>
      </c>
      <c r="R39" s="12">
        <v>1</v>
      </c>
    </row>
    <row r="40" ht="20.25" spans="1:18">
      <c r="A40" s="7" t="s">
        <v>268</v>
      </c>
      <c r="B40" s="7" t="s">
        <v>269</v>
      </c>
      <c r="C40" s="7">
        <v>3182.972</v>
      </c>
      <c r="D40" s="7">
        <v>3475.164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0.439</v>
      </c>
      <c r="K40" s="12">
        <v>0</v>
      </c>
      <c r="L40" s="12">
        <v>2</v>
      </c>
      <c r="M40" s="12">
        <v>0</v>
      </c>
      <c r="N40" s="12">
        <v>-1</v>
      </c>
      <c r="O40" s="12">
        <v>0</v>
      </c>
      <c r="P40" s="12">
        <v>-5.83</v>
      </c>
      <c r="Q40" s="12">
        <v>0</v>
      </c>
      <c r="R40" s="12">
        <v>-1</v>
      </c>
    </row>
    <row r="41" ht="20.25" spans="1:18">
      <c r="A41" s="7" t="s">
        <v>270</v>
      </c>
      <c r="B41" s="7" t="s">
        <v>271</v>
      </c>
      <c r="C41" s="7">
        <v>7743.008</v>
      </c>
      <c r="D41" s="7">
        <v>8337.954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1.275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 s="12">
        <v>-0.237</v>
      </c>
      <c r="Q41" s="12">
        <v>0</v>
      </c>
      <c r="R41" s="12">
        <v>0</v>
      </c>
    </row>
    <row r="42" ht="20.25" spans="1:18">
      <c r="A42" s="7" t="s">
        <v>272</v>
      </c>
      <c r="B42" s="7" t="s">
        <v>273</v>
      </c>
      <c r="C42" s="7">
        <v>12820.89</v>
      </c>
      <c r="D42" s="7">
        <v>14668.979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1.756</v>
      </c>
      <c r="K42" s="12">
        <v>0</v>
      </c>
      <c r="L42" s="12">
        <v>0</v>
      </c>
      <c r="M42" s="12">
        <v>0</v>
      </c>
      <c r="N42" s="12">
        <v>-1</v>
      </c>
      <c r="O42" s="12">
        <v>0</v>
      </c>
      <c r="P42" s="12">
        <v>-0.062</v>
      </c>
      <c r="Q42" s="12">
        <v>0</v>
      </c>
      <c r="R42" s="12">
        <v>0</v>
      </c>
    </row>
    <row r="43" ht="20.25" spans="1:18">
      <c r="A43" s="7" t="s">
        <v>274</v>
      </c>
      <c r="B43" s="7" t="s">
        <v>275</v>
      </c>
      <c r="C43" s="7">
        <v>2588.764</v>
      </c>
      <c r="D43" s="7">
        <v>2994.806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9.956</v>
      </c>
      <c r="K43" s="12">
        <v>1</v>
      </c>
      <c r="L43" s="12">
        <v>1</v>
      </c>
      <c r="M43" s="12">
        <v>0</v>
      </c>
      <c r="N43" s="12">
        <v>0</v>
      </c>
      <c r="O43" s="12">
        <v>0</v>
      </c>
      <c r="P43" s="12">
        <v>-0.29</v>
      </c>
      <c r="Q43" s="12">
        <v>0</v>
      </c>
      <c r="R43" s="12">
        <v>0</v>
      </c>
    </row>
    <row r="44" ht="20.25" spans="1:18">
      <c r="A44" s="7" t="s">
        <v>276</v>
      </c>
      <c r="B44" s="7" t="s">
        <v>277</v>
      </c>
      <c r="C44" s="7">
        <v>7916.11</v>
      </c>
      <c r="D44" s="7">
        <v>9743.761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12.471</v>
      </c>
      <c r="K44" s="12">
        <v>3</v>
      </c>
      <c r="L44" s="12">
        <v>2</v>
      </c>
      <c r="M44" s="12">
        <v>0</v>
      </c>
      <c r="N44" s="12">
        <v>0</v>
      </c>
      <c r="O44" s="12">
        <v>0</v>
      </c>
      <c r="P44" s="12">
        <v>-19.605</v>
      </c>
      <c r="Q44" s="12">
        <v>0</v>
      </c>
      <c r="R44" s="12">
        <v>0</v>
      </c>
    </row>
    <row r="45" ht="20.25" spans="1:18">
      <c r="A45" s="7" t="s">
        <v>278</v>
      </c>
      <c r="B45" s="7" t="s">
        <v>279</v>
      </c>
      <c r="C45" s="7">
        <v>4045.76</v>
      </c>
      <c r="D45" s="7">
        <v>4614.272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7.292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9.114</v>
      </c>
      <c r="Q45" s="12">
        <v>0</v>
      </c>
      <c r="R45" s="12">
        <v>1</v>
      </c>
    </row>
    <row r="46" ht="20.25" spans="1:18">
      <c r="A46" s="7" t="s">
        <v>280</v>
      </c>
      <c r="B46" s="7" t="s">
        <v>281</v>
      </c>
      <c r="C46" s="7">
        <v>7291.871</v>
      </c>
      <c r="D46" s="7">
        <v>7670.777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1.621</v>
      </c>
      <c r="K46" s="12">
        <v>1</v>
      </c>
      <c r="L46" s="12">
        <v>0</v>
      </c>
      <c r="M46" s="12">
        <v>0</v>
      </c>
      <c r="N46" s="12">
        <v>0</v>
      </c>
      <c r="O46" s="12">
        <v>0</v>
      </c>
      <c r="P46" s="12">
        <v>-0.61</v>
      </c>
      <c r="Q46" s="12">
        <v>0</v>
      </c>
      <c r="R46" s="12">
        <v>0</v>
      </c>
    </row>
    <row r="47" ht="20.25" spans="1:18">
      <c r="A47" s="7" t="s">
        <v>282</v>
      </c>
      <c r="B47" s="7" t="s">
        <v>283</v>
      </c>
      <c r="C47" s="7">
        <v>3415.734</v>
      </c>
      <c r="D47" s="7">
        <v>3621.667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3.971</v>
      </c>
      <c r="K47" s="12">
        <v>3</v>
      </c>
      <c r="L47" s="12">
        <v>2</v>
      </c>
      <c r="M47" s="12">
        <v>0</v>
      </c>
      <c r="N47" s="12">
        <v>0</v>
      </c>
      <c r="O47" s="12">
        <v>0</v>
      </c>
      <c r="P47" s="12">
        <v>-2.491</v>
      </c>
      <c r="Q47" s="12">
        <v>0</v>
      </c>
      <c r="R47" s="12">
        <v>0</v>
      </c>
    </row>
    <row r="48" ht="20.25" spans="1:18">
      <c r="A48" s="7" t="s">
        <v>284</v>
      </c>
      <c r="B48" s="7" t="s">
        <v>285</v>
      </c>
      <c r="C48" s="7">
        <v>5168.982</v>
      </c>
      <c r="D48" s="7">
        <v>6045.261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2.14</v>
      </c>
      <c r="K48" s="12">
        <v>1</v>
      </c>
      <c r="L48" s="12">
        <v>1</v>
      </c>
      <c r="M48" s="12">
        <v>-1</v>
      </c>
      <c r="N48" s="12">
        <v>1</v>
      </c>
      <c r="O48" s="12">
        <v>0</v>
      </c>
      <c r="P48" s="12">
        <v>1.222</v>
      </c>
      <c r="Q48" s="12">
        <v>0</v>
      </c>
      <c r="R48" s="12">
        <v>0</v>
      </c>
    </row>
    <row r="49" ht="20.25" spans="1:18">
      <c r="A49" s="7" t="s">
        <v>286</v>
      </c>
      <c r="B49" s="7" t="s">
        <v>287</v>
      </c>
      <c r="C49" s="7">
        <v>7443.262</v>
      </c>
      <c r="D49" s="7">
        <v>8719.997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5.566</v>
      </c>
      <c r="K49" s="12">
        <v>1</v>
      </c>
      <c r="L49" s="12">
        <v>0</v>
      </c>
      <c r="M49" s="12">
        <v>0</v>
      </c>
      <c r="N49" s="12">
        <v>0</v>
      </c>
      <c r="O49" s="12">
        <v>0</v>
      </c>
      <c r="P49" s="12">
        <v>-9.31</v>
      </c>
      <c r="Q49" s="12">
        <v>0</v>
      </c>
      <c r="R49" s="12">
        <v>0</v>
      </c>
    </row>
    <row r="50" ht="20.25" spans="1:18">
      <c r="A50" s="7" t="s">
        <v>288</v>
      </c>
      <c r="B50" s="7" t="s">
        <v>289</v>
      </c>
      <c r="C50" s="7">
        <v>6708.145</v>
      </c>
      <c r="D50" s="7">
        <v>8333.621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7.665</v>
      </c>
      <c r="K50" s="12">
        <v>1</v>
      </c>
      <c r="L50" s="12">
        <v>2</v>
      </c>
      <c r="M50" s="12">
        <v>-1</v>
      </c>
      <c r="N50" s="12">
        <v>1</v>
      </c>
      <c r="O50" s="12">
        <v>0</v>
      </c>
      <c r="P50" s="12">
        <v>1.336</v>
      </c>
      <c r="Q50" s="12">
        <v>0</v>
      </c>
      <c r="R50" s="12">
        <v>0</v>
      </c>
    </row>
    <row r="51" ht="20.25" spans="1:18">
      <c r="A51" s="7" t="s">
        <v>290</v>
      </c>
      <c r="B51" s="7" t="s">
        <v>291</v>
      </c>
      <c r="C51" s="7">
        <v>13343.471</v>
      </c>
      <c r="D51" s="7">
        <v>14437.899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4.107</v>
      </c>
      <c r="K51" s="12">
        <v>3</v>
      </c>
      <c r="L51" s="12">
        <v>2</v>
      </c>
      <c r="M51" s="12">
        <v>-1</v>
      </c>
      <c r="N51" s="12">
        <v>1</v>
      </c>
      <c r="O51" s="12">
        <v>0</v>
      </c>
      <c r="P51" s="12">
        <v>1.52</v>
      </c>
      <c r="Q51" s="12">
        <v>0</v>
      </c>
      <c r="R51" s="12">
        <v>0</v>
      </c>
    </row>
    <row r="52" ht="20.25" spans="1:18">
      <c r="A52" s="7" t="s">
        <v>292</v>
      </c>
      <c r="B52" s="7" t="s">
        <v>293</v>
      </c>
      <c r="C52" s="7">
        <v>9047.956</v>
      </c>
      <c r="D52" s="7">
        <v>10609.675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4.102</v>
      </c>
      <c r="K52" s="12">
        <v>2</v>
      </c>
      <c r="L52" s="12">
        <v>1</v>
      </c>
      <c r="M52" s="12">
        <v>0</v>
      </c>
      <c r="N52" s="12">
        <v>0</v>
      </c>
      <c r="O52" s="12">
        <v>0</v>
      </c>
      <c r="P52" s="12">
        <v>6.138</v>
      </c>
      <c r="Q52" s="12">
        <v>0</v>
      </c>
      <c r="R52" s="12">
        <v>1</v>
      </c>
    </row>
    <row r="53" ht="20.25" spans="1:18">
      <c r="A53" s="7" t="s">
        <v>294</v>
      </c>
      <c r="B53" s="7" t="s">
        <v>295</v>
      </c>
      <c r="C53" s="7">
        <v>18977.873</v>
      </c>
      <c r="D53" s="7">
        <v>20393.717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5.394</v>
      </c>
      <c r="K53" s="12">
        <v>3</v>
      </c>
      <c r="L53" s="12">
        <v>1</v>
      </c>
      <c r="M53" s="12">
        <v>-1</v>
      </c>
      <c r="N53" s="12">
        <v>1</v>
      </c>
      <c r="O53" s="12">
        <v>0</v>
      </c>
      <c r="P53" s="12">
        <v>-7.45</v>
      </c>
      <c r="Q53" s="12">
        <v>0</v>
      </c>
      <c r="R53" s="12">
        <v>0</v>
      </c>
    </row>
    <row r="54" ht="20.25" spans="1:18">
      <c r="A54" s="7" t="s">
        <v>296</v>
      </c>
      <c r="B54" s="7" t="s">
        <v>297</v>
      </c>
      <c r="C54" s="7">
        <v>1250.532</v>
      </c>
      <c r="D54" s="7">
        <v>1589.459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2.607</v>
      </c>
      <c r="K54" s="12">
        <v>0</v>
      </c>
      <c r="L54" s="12">
        <v>1</v>
      </c>
      <c r="M54" s="12">
        <v>0</v>
      </c>
      <c r="N54" s="12">
        <v>0</v>
      </c>
      <c r="O54" s="12">
        <v>0</v>
      </c>
      <c r="P54" s="12">
        <v>2.279</v>
      </c>
      <c r="Q54" s="12">
        <v>0</v>
      </c>
      <c r="R54" s="12">
        <v>0</v>
      </c>
    </row>
    <row r="55" ht="20.25" spans="1:18">
      <c r="A55" s="7" t="s">
        <v>298</v>
      </c>
      <c r="B55" s="7" t="s">
        <v>299</v>
      </c>
      <c r="C55" s="7">
        <v>2395.6</v>
      </c>
      <c r="D55" s="7">
        <v>3103.491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13.14</v>
      </c>
      <c r="K55" s="12">
        <v>2</v>
      </c>
      <c r="L55" s="12">
        <v>0</v>
      </c>
      <c r="M55" s="12">
        <v>1</v>
      </c>
      <c r="N55" s="12">
        <v>-1</v>
      </c>
      <c r="O55" s="12">
        <v>0</v>
      </c>
      <c r="P55" s="12">
        <v>1.476</v>
      </c>
      <c r="Q55" s="12">
        <v>0</v>
      </c>
      <c r="R55" s="12">
        <v>0</v>
      </c>
    </row>
    <row r="56" ht="20.25" spans="1:18">
      <c r="A56" s="7" t="s">
        <v>300</v>
      </c>
      <c r="B56" s="7" t="s">
        <v>301</v>
      </c>
      <c r="C56" s="7">
        <v>2414.914</v>
      </c>
      <c r="D56" s="7">
        <v>2692.977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5.446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2.088</v>
      </c>
      <c r="Q56" s="12">
        <v>0</v>
      </c>
      <c r="R56" s="12">
        <v>0</v>
      </c>
    </row>
    <row r="57" ht="20.25" spans="1:18">
      <c r="A57" s="7" t="s">
        <v>302</v>
      </c>
      <c r="B57" s="7" t="s">
        <v>303</v>
      </c>
      <c r="C57" s="7">
        <v>8489.729</v>
      </c>
      <c r="D57" s="7">
        <v>10001.253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1.523</v>
      </c>
      <c r="K57" s="12">
        <v>0</v>
      </c>
      <c r="L57" s="12">
        <v>2</v>
      </c>
      <c r="M57" s="12">
        <v>0</v>
      </c>
      <c r="N57" s="12">
        <v>-1</v>
      </c>
      <c r="O57" s="12">
        <v>0</v>
      </c>
      <c r="P57" s="12">
        <v>-13.459</v>
      </c>
      <c r="Q57" s="12">
        <v>0</v>
      </c>
      <c r="R57" s="12">
        <v>-1</v>
      </c>
    </row>
    <row r="58" ht="20.25" spans="1:18">
      <c r="A58" s="7" t="s">
        <v>304</v>
      </c>
      <c r="B58" s="7" t="s">
        <v>305</v>
      </c>
      <c r="C58" s="7">
        <v>6714.695</v>
      </c>
      <c r="D58" s="7">
        <v>7302.299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4.076</v>
      </c>
      <c r="K58" s="12">
        <v>0</v>
      </c>
      <c r="L58" s="12">
        <v>2</v>
      </c>
      <c r="M58" s="12">
        <v>0</v>
      </c>
      <c r="N58" s="12">
        <v>0</v>
      </c>
      <c r="O58" s="12">
        <v>0</v>
      </c>
      <c r="P58" s="12">
        <v>-1.261</v>
      </c>
      <c r="Q58" s="12">
        <v>0</v>
      </c>
      <c r="R58" s="12">
        <v>-1</v>
      </c>
    </row>
    <row r="59" ht="20.25" spans="1:18">
      <c r="A59" s="7" t="s">
        <v>306</v>
      </c>
      <c r="B59" s="7" t="s">
        <v>307</v>
      </c>
      <c r="C59" s="7">
        <v>7673.838</v>
      </c>
      <c r="D59" s="7">
        <v>8287.59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6.371</v>
      </c>
      <c r="K59" s="12">
        <v>3</v>
      </c>
      <c r="L59" s="12">
        <v>1</v>
      </c>
      <c r="M59" s="12">
        <v>-1</v>
      </c>
      <c r="N59" s="12">
        <v>1</v>
      </c>
      <c r="O59" s="12">
        <v>0</v>
      </c>
      <c r="P59" s="12">
        <v>15.616</v>
      </c>
      <c r="Q59" s="12">
        <v>0</v>
      </c>
      <c r="R59" s="12">
        <v>0</v>
      </c>
    </row>
    <row r="60" ht="20.25" spans="1:18">
      <c r="A60" s="7" t="s">
        <v>308</v>
      </c>
      <c r="B60" s="7" t="s">
        <v>309</v>
      </c>
      <c r="C60" s="7">
        <v>2242.509</v>
      </c>
      <c r="D60" s="7">
        <v>2821.127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19.91</v>
      </c>
      <c r="K60" s="12">
        <v>4</v>
      </c>
      <c r="L60" s="12">
        <v>0</v>
      </c>
      <c r="M60" s="12">
        <v>0</v>
      </c>
      <c r="N60" s="12">
        <v>0</v>
      </c>
      <c r="O60" s="12">
        <v>0</v>
      </c>
      <c r="P60" s="12">
        <v>-32.71</v>
      </c>
      <c r="Q60" s="12">
        <v>0</v>
      </c>
      <c r="R60" s="12">
        <v>0</v>
      </c>
    </row>
    <row r="61" ht="20.25" spans="1:18">
      <c r="A61" s="7" t="s">
        <v>310</v>
      </c>
      <c r="B61" s="7" t="s">
        <v>311</v>
      </c>
      <c r="C61" s="7">
        <v>5990.582</v>
      </c>
      <c r="D61" s="7">
        <v>6610.945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5.66</v>
      </c>
      <c r="K61" s="12">
        <v>2</v>
      </c>
      <c r="L61" s="12">
        <v>1</v>
      </c>
      <c r="M61" s="12">
        <v>0</v>
      </c>
      <c r="N61" s="12">
        <v>1</v>
      </c>
      <c r="O61" s="12">
        <v>0</v>
      </c>
      <c r="P61" s="12">
        <v>3.007</v>
      </c>
      <c r="Q61" s="12">
        <v>0</v>
      </c>
      <c r="R61" s="12">
        <v>0</v>
      </c>
    </row>
    <row r="62" ht="20.25" spans="1:18">
      <c r="A62" s="7" t="s">
        <v>312</v>
      </c>
      <c r="B62" s="7" t="s">
        <v>313</v>
      </c>
      <c r="C62" s="7">
        <v>6705.559</v>
      </c>
      <c r="D62" s="7">
        <v>7772.138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8.017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12">
        <v>6.999</v>
      </c>
      <c r="Q62" s="12">
        <v>0</v>
      </c>
      <c r="R62" s="12">
        <v>1</v>
      </c>
    </row>
    <row r="63" ht="20.25" spans="1:18">
      <c r="A63" s="7" t="s">
        <v>314</v>
      </c>
      <c r="B63" s="7" t="s">
        <v>315</v>
      </c>
      <c r="C63" s="7">
        <v>2227.263</v>
      </c>
      <c r="D63" s="7">
        <v>2649.948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13.099</v>
      </c>
      <c r="K63" s="12">
        <v>3</v>
      </c>
      <c r="L63" s="12">
        <v>2</v>
      </c>
      <c r="M63" s="12">
        <v>0</v>
      </c>
      <c r="N63" s="12">
        <v>0</v>
      </c>
      <c r="O63" s="12">
        <v>0</v>
      </c>
      <c r="P63" s="12">
        <v>2.809</v>
      </c>
      <c r="Q63" s="12">
        <v>0</v>
      </c>
      <c r="R63" s="12">
        <v>1</v>
      </c>
    </row>
    <row r="64" ht="20.25" spans="1:18">
      <c r="A64" s="7" t="s">
        <v>316</v>
      </c>
      <c r="B64" s="7" t="s">
        <v>317</v>
      </c>
      <c r="C64" s="7">
        <v>5073.164</v>
      </c>
      <c r="D64" s="7">
        <v>6079.036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12.547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0.871</v>
      </c>
      <c r="Q64" s="12">
        <v>0</v>
      </c>
      <c r="R64" s="12">
        <v>0</v>
      </c>
    </row>
    <row r="65" ht="20.25" spans="1:18">
      <c r="A65" s="7" t="s">
        <v>318</v>
      </c>
      <c r="B65" s="7" t="s">
        <v>319</v>
      </c>
      <c r="C65" s="7">
        <v>1393.123</v>
      </c>
      <c r="D65" s="7">
        <v>1722.709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7.557</v>
      </c>
      <c r="K65" s="12">
        <v>2</v>
      </c>
      <c r="L65" s="12">
        <v>2</v>
      </c>
      <c r="M65" s="12">
        <v>0</v>
      </c>
      <c r="N65" s="12">
        <v>1</v>
      </c>
      <c r="O65" s="12">
        <v>0</v>
      </c>
      <c r="P65" s="12">
        <v>1.673</v>
      </c>
      <c r="Q65" s="12">
        <v>0</v>
      </c>
      <c r="R65" s="12">
        <v>0</v>
      </c>
    </row>
    <row r="66" ht="20.25" spans="1:18">
      <c r="A66" s="7" t="s">
        <v>320</v>
      </c>
      <c r="B66" s="7" t="s">
        <v>321</v>
      </c>
      <c r="C66" s="7">
        <v>6082.678</v>
      </c>
      <c r="D66" s="7">
        <v>6683.414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2.49</v>
      </c>
      <c r="K66" s="12">
        <v>0</v>
      </c>
      <c r="L66" s="12">
        <v>1</v>
      </c>
      <c r="M66" s="12">
        <v>1</v>
      </c>
      <c r="N66" s="12">
        <v>-1</v>
      </c>
      <c r="O66" s="12">
        <v>0</v>
      </c>
      <c r="P66" s="12">
        <v>-2.26</v>
      </c>
      <c r="Q66" s="12">
        <v>0</v>
      </c>
      <c r="R66" s="12">
        <v>0</v>
      </c>
    </row>
    <row r="67" ht="20.25" spans="1:18">
      <c r="A67" s="7" t="s">
        <v>322</v>
      </c>
      <c r="B67" s="7" t="s">
        <v>323</v>
      </c>
      <c r="C67" s="7">
        <v>2555.491</v>
      </c>
      <c r="D67" s="7">
        <v>3220.967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12.513</v>
      </c>
      <c r="K67" s="12">
        <v>2</v>
      </c>
      <c r="L67" s="12">
        <v>0</v>
      </c>
      <c r="M67" s="12">
        <v>1</v>
      </c>
      <c r="N67" s="12">
        <v>-1</v>
      </c>
      <c r="O67" s="12">
        <v>0</v>
      </c>
      <c r="P67" s="12">
        <v>7.946</v>
      </c>
      <c r="Q67" s="12">
        <v>-1</v>
      </c>
      <c r="R67" s="12">
        <v>0</v>
      </c>
    </row>
    <row r="68" ht="20.25" spans="1:18">
      <c r="A68" s="7" t="s">
        <v>324</v>
      </c>
      <c r="B68" s="7" t="s">
        <v>325</v>
      </c>
      <c r="C68" s="7">
        <v>6017.309</v>
      </c>
      <c r="D68" s="7">
        <v>6894.229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7.083</v>
      </c>
      <c r="K68" s="12">
        <v>0</v>
      </c>
      <c r="L68" s="12">
        <v>0</v>
      </c>
      <c r="M68" s="12">
        <v>1</v>
      </c>
      <c r="N68" s="12">
        <v>-1</v>
      </c>
      <c r="O68" s="12">
        <v>0</v>
      </c>
      <c r="P68" s="12">
        <v>3.755</v>
      </c>
      <c r="Q68" s="12">
        <v>0</v>
      </c>
      <c r="R68" s="12">
        <v>0</v>
      </c>
    </row>
    <row r="69" ht="20.25" spans="1:18">
      <c r="A69" s="7" t="s">
        <v>326</v>
      </c>
      <c r="B69" s="7" t="s">
        <v>327</v>
      </c>
      <c r="C69" s="7">
        <v>5705.101</v>
      </c>
      <c r="D69" s="7">
        <v>6129.78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4.645</v>
      </c>
      <c r="K69" s="12">
        <v>2</v>
      </c>
      <c r="L69" s="12">
        <v>0</v>
      </c>
      <c r="M69" s="12">
        <v>0</v>
      </c>
      <c r="N69" s="12">
        <v>1</v>
      </c>
      <c r="O69" s="12">
        <v>0</v>
      </c>
      <c r="P69" s="12">
        <v>-0.567</v>
      </c>
      <c r="Q69" s="12">
        <v>0</v>
      </c>
      <c r="R69" s="12">
        <v>0</v>
      </c>
    </row>
    <row r="70" ht="20.25" spans="1:18">
      <c r="A70" s="7" t="s">
        <v>328</v>
      </c>
      <c r="B70" s="7" t="s">
        <v>329</v>
      </c>
      <c r="C70" s="7">
        <v>4739.356</v>
      </c>
      <c r="D70" s="7">
        <v>5405.55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7.795</v>
      </c>
      <c r="K70" s="12">
        <v>2</v>
      </c>
      <c r="L70" s="12">
        <v>1</v>
      </c>
      <c r="M70" s="12">
        <v>0</v>
      </c>
      <c r="N70" s="12">
        <v>0</v>
      </c>
      <c r="O70" s="12">
        <v>0</v>
      </c>
      <c r="P70" s="12">
        <v>1.574</v>
      </c>
      <c r="Q70" s="12">
        <v>0</v>
      </c>
      <c r="R70" s="12">
        <v>0</v>
      </c>
    </row>
    <row r="71" ht="20.25" spans="1:18">
      <c r="A71" s="7" t="s">
        <v>330</v>
      </c>
      <c r="B71" s="7" t="s">
        <v>331</v>
      </c>
      <c r="C71" s="7">
        <v>2972.018</v>
      </c>
      <c r="D71" s="7">
        <v>3698.927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2.557</v>
      </c>
      <c r="K71" s="12">
        <v>4</v>
      </c>
      <c r="L71" s="12">
        <v>1</v>
      </c>
      <c r="M71" s="12">
        <v>0</v>
      </c>
      <c r="N71" s="12">
        <v>0</v>
      </c>
      <c r="O71" s="12">
        <v>0</v>
      </c>
      <c r="P71" s="12">
        <v>-0.703</v>
      </c>
      <c r="Q71" s="12">
        <v>0</v>
      </c>
      <c r="R71" s="12">
        <v>-1</v>
      </c>
    </row>
    <row r="72" ht="20.25" spans="1:18">
      <c r="A72" s="7" t="s">
        <v>332</v>
      </c>
      <c r="B72" s="7" t="s">
        <v>333</v>
      </c>
      <c r="C72" s="7">
        <v>4972.405</v>
      </c>
      <c r="D72" s="7">
        <v>6269.996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14.602</v>
      </c>
      <c r="K72" s="12">
        <v>1</v>
      </c>
      <c r="L72" s="12">
        <v>2</v>
      </c>
      <c r="M72" s="12">
        <v>0</v>
      </c>
      <c r="N72" s="12">
        <v>1</v>
      </c>
      <c r="O72" s="12">
        <v>0</v>
      </c>
      <c r="P72" s="12">
        <v>-18.42</v>
      </c>
      <c r="Q72" s="12">
        <v>0</v>
      </c>
      <c r="R72" s="12">
        <v>0</v>
      </c>
    </row>
    <row r="73" ht="20.25" spans="1:18">
      <c r="A73" s="7" t="s">
        <v>334</v>
      </c>
      <c r="B73" s="7" t="s">
        <v>335</v>
      </c>
      <c r="C73" s="7">
        <v>3541.462</v>
      </c>
      <c r="D73" s="7">
        <v>4325.809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9.615</v>
      </c>
      <c r="K73" s="12">
        <v>1</v>
      </c>
      <c r="L73" s="12">
        <v>0</v>
      </c>
      <c r="M73" s="12">
        <v>-1</v>
      </c>
      <c r="N73" s="12">
        <v>1</v>
      </c>
      <c r="O73" s="12">
        <v>0</v>
      </c>
      <c r="P73" s="12">
        <v>-3.329</v>
      </c>
      <c r="Q73" s="12">
        <v>0</v>
      </c>
      <c r="R73" s="12">
        <v>0</v>
      </c>
    </row>
    <row r="74" ht="20.25" spans="1:18">
      <c r="A74" s="7" t="s">
        <v>336</v>
      </c>
      <c r="B74" s="7" t="s">
        <v>337</v>
      </c>
      <c r="C74" s="7">
        <v>2443.585</v>
      </c>
      <c r="D74" s="7">
        <v>2949.841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7.963</v>
      </c>
      <c r="K74" s="12">
        <v>1</v>
      </c>
      <c r="L74" s="12">
        <v>1</v>
      </c>
      <c r="M74" s="12">
        <v>-1</v>
      </c>
      <c r="N74" s="12">
        <v>1</v>
      </c>
      <c r="O74" s="12">
        <v>0</v>
      </c>
      <c r="P74" s="12">
        <v>-0.937</v>
      </c>
      <c r="Q74" s="12">
        <v>0</v>
      </c>
      <c r="R74" s="12">
        <v>0</v>
      </c>
    </row>
    <row r="75" ht="20.25" spans="1:18">
      <c r="A75" s="7" t="s">
        <v>338</v>
      </c>
      <c r="B75" s="7" t="s">
        <v>339</v>
      </c>
      <c r="C75" s="7">
        <v>4972.789</v>
      </c>
      <c r="D75" s="7">
        <v>6410.563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18.615</v>
      </c>
      <c r="K75" s="12">
        <v>4</v>
      </c>
      <c r="L75" s="12">
        <v>0</v>
      </c>
      <c r="M75" s="12">
        <v>-1</v>
      </c>
      <c r="N75" s="12">
        <v>1</v>
      </c>
      <c r="O75" s="12">
        <v>0</v>
      </c>
      <c r="P75" s="12">
        <v>-21.791</v>
      </c>
      <c r="Q75" s="12">
        <v>0</v>
      </c>
      <c r="R75" s="12">
        <v>0</v>
      </c>
    </row>
    <row r="76" ht="20.25" spans="1:18">
      <c r="A76" s="7" t="s">
        <v>340</v>
      </c>
      <c r="B76" s="7" t="s">
        <v>341</v>
      </c>
      <c r="C76" s="7">
        <v>105.637</v>
      </c>
      <c r="D76" s="7">
        <v>108.907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2.724</v>
      </c>
      <c r="K76" s="12">
        <v>2</v>
      </c>
      <c r="L76" s="12">
        <v>2</v>
      </c>
      <c r="M76" s="12">
        <v>0</v>
      </c>
      <c r="N76" s="12">
        <v>-1</v>
      </c>
      <c r="O76" s="12">
        <v>0</v>
      </c>
      <c r="P76" s="12">
        <v>-0.021</v>
      </c>
      <c r="Q76" s="12">
        <v>0</v>
      </c>
      <c r="R76" s="12">
        <v>0</v>
      </c>
    </row>
    <row r="77" ht="20.25" spans="1:18">
      <c r="A77" s="7" t="s">
        <v>342</v>
      </c>
      <c r="B77" s="7" t="s">
        <v>343</v>
      </c>
      <c r="C77" s="7">
        <v>104.643</v>
      </c>
      <c r="D77" s="7">
        <v>106.63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1.196</v>
      </c>
      <c r="K77" s="12">
        <v>1</v>
      </c>
      <c r="L77" s="12">
        <v>2</v>
      </c>
      <c r="M77" s="12">
        <v>1</v>
      </c>
      <c r="N77" s="12">
        <v>-1</v>
      </c>
      <c r="O77" s="12">
        <v>0</v>
      </c>
      <c r="P77" s="12">
        <v>-0.015</v>
      </c>
      <c r="Q77" s="12">
        <v>0</v>
      </c>
      <c r="R77" s="12">
        <v>0</v>
      </c>
    </row>
    <row r="78" ht="20.25" spans="1:18">
      <c r="A78" s="7" t="s">
        <v>344</v>
      </c>
      <c r="B78" s="7" t="s">
        <v>345</v>
      </c>
      <c r="C78" s="7">
        <v>102.324</v>
      </c>
      <c r="D78" s="7">
        <v>103.035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0.105</v>
      </c>
      <c r="K78" s="12">
        <v>1</v>
      </c>
      <c r="L78" s="12">
        <v>2</v>
      </c>
      <c r="M78" s="12">
        <v>1</v>
      </c>
      <c r="N78" s="12">
        <v>-1</v>
      </c>
      <c r="O78" s="12">
        <v>0</v>
      </c>
      <c r="P78" s="12">
        <v>-0.003</v>
      </c>
      <c r="Q78" s="12">
        <v>0</v>
      </c>
      <c r="R78" s="12">
        <v>0</v>
      </c>
    </row>
    <row r="79" ht="20.25" spans="1:18">
      <c r="A79" s="8" t="s">
        <v>346</v>
      </c>
      <c r="B79" s="8" t="s">
        <v>347</v>
      </c>
      <c r="C79" s="8">
        <v>64621.957</v>
      </c>
      <c r="D79" s="8">
        <v>70349.992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5.024</v>
      </c>
      <c r="K79" s="12">
        <v>4</v>
      </c>
      <c r="L79" s="12">
        <v>0</v>
      </c>
      <c r="M79" s="12">
        <v>0</v>
      </c>
      <c r="N79" s="12">
        <v>0</v>
      </c>
      <c r="O79" s="12">
        <v>0</v>
      </c>
      <c r="P79" s="12">
        <v>-111.785</v>
      </c>
      <c r="Q79" s="12">
        <v>0</v>
      </c>
      <c r="R79" s="12">
        <v>0</v>
      </c>
    </row>
    <row r="80" ht="20.25" spans="1:18">
      <c r="A80" s="8" t="s">
        <v>348</v>
      </c>
      <c r="B80" s="8" t="s">
        <v>349</v>
      </c>
      <c r="C80" s="8">
        <v>1102.685</v>
      </c>
      <c r="D80" s="8">
        <v>2180.541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45.678</v>
      </c>
      <c r="K80" s="12">
        <v>4</v>
      </c>
      <c r="L80" s="12">
        <v>2</v>
      </c>
      <c r="M80" s="12">
        <v>-1</v>
      </c>
      <c r="N80" s="12">
        <v>1</v>
      </c>
      <c r="O80" s="12">
        <v>0</v>
      </c>
      <c r="P80" s="12">
        <v>-11.294</v>
      </c>
      <c r="Q80" s="12">
        <v>0</v>
      </c>
      <c r="R80" s="12">
        <v>0</v>
      </c>
    </row>
    <row r="81" ht="20.25" spans="1:18">
      <c r="A81" s="8" t="s">
        <v>350</v>
      </c>
      <c r="B81" s="8" t="s">
        <v>351</v>
      </c>
      <c r="C81" s="8">
        <v>3641.99</v>
      </c>
      <c r="D81" s="8">
        <v>4175.745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8.424</v>
      </c>
      <c r="K81" s="12">
        <v>0</v>
      </c>
      <c r="L81" s="12">
        <v>2</v>
      </c>
      <c r="M81" s="12">
        <v>0</v>
      </c>
      <c r="N81" s="12">
        <v>0</v>
      </c>
      <c r="O81" s="12">
        <v>0</v>
      </c>
      <c r="P81" s="12">
        <v>4.286</v>
      </c>
      <c r="Q81" s="12">
        <v>0</v>
      </c>
      <c r="R81" s="12">
        <v>0</v>
      </c>
    </row>
    <row r="82" ht="20.25" spans="1:18">
      <c r="A82" s="8" t="s">
        <v>352</v>
      </c>
      <c r="B82" s="8" t="s">
        <v>353</v>
      </c>
      <c r="C82" s="8">
        <v>13404.88</v>
      </c>
      <c r="D82" s="8">
        <v>15657.293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11.955</v>
      </c>
      <c r="K82" s="12">
        <v>4</v>
      </c>
      <c r="L82" s="12">
        <v>2</v>
      </c>
      <c r="M82" s="12">
        <v>0</v>
      </c>
      <c r="N82" s="12">
        <v>1</v>
      </c>
      <c r="O82" s="12">
        <v>0</v>
      </c>
      <c r="P82" s="12">
        <v>-1.029</v>
      </c>
      <c r="Q82" s="12">
        <v>0</v>
      </c>
      <c r="R82" s="12">
        <v>0</v>
      </c>
    </row>
    <row r="83" ht="20.25" spans="1:18">
      <c r="A83" s="8" t="s">
        <v>354</v>
      </c>
      <c r="B83" s="8" t="s">
        <v>355</v>
      </c>
      <c r="C83" s="8">
        <v>74796.18</v>
      </c>
      <c r="D83" s="8">
        <v>90875.891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2.938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-7.56</v>
      </c>
      <c r="Q83" s="12">
        <v>0</v>
      </c>
      <c r="R83" s="12">
        <v>0</v>
      </c>
    </row>
    <row r="84" ht="20.25" spans="1:18">
      <c r="A84" s="8" t="s">
        <v>356</v>
      </c>
      <c r="B84" s="8" t="s">
        <v>357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1</v>
      </c>
      <c r="L84" s="12">
        <v>1</v>
      </c>
      <c r="M84" s="12">
        <v>0</v>
      </c>
      <c r="N84" s="12">
        <v>0</v>
      </c>
      <c r="O84" s="12">
        <v>0</v>
      </c>
      <c r="P84" s="12">
        <v>-19.984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2025-02-18T14:20:03Z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DE1A7232BA1749668BFF20620B68FDE6_13</vt:lpwstr>
  </property>
  <property fmtid="{D5CDD505-2E9C-101B-9397-08002B2CF9AE}" pid="3" name="KSOProductBuildVer">
    <vt:lpwstr>2052-12.1.0.15712</vt:lpwstr>
  </property>
</Properties>
</file>