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<sst xmlns="http://schemas.openxmlformats.org/spreadsheetml/2006/main" count="367" uniqueCount="331">
  <si>
    <t>京沪深强转弱</t>
  </si>
  <si>
    <t>京沪深弱转强</t>
  </si>
  <si>
    <t>代码</t>
  </si>
  <si>
    <t>简称</t>
  </si>
  <si>
    <t>总市值</t>
  </si>
  <si>
    <t>高分红股</t>
  </si>
  <si>
    <t>90739.30亿</t>
  </si>
  <si>
    <t>证金汇金持股</t>
  </si>
  <si>
    <t>132547.02亿</t>
  </si>
  <si>
    <t>近期新高</t>
  </si>
  <si>
    <t>49495.13亿</t>
  </si>
  <si>
    <t>中小综指</t>
  </si>
  <si>
    <t>111417.65亿</t>
  </si>
  <si>
    <t>全指医药</t>
  </si>
  <si>
    <t>37826.44亿</t>
  </si>
  <si>
    <t>全指材料</t>
  </si>
  <si>
    <t>51875.26亿</t>
  </si>
  <si>
    <t>电力</t>
  </si>
  <si>
    <t>27641.24亿</t>
  </si>
  <si>
    <t>医药</t>
  </si>
  <si>
    <t>35994.21亿</t>
  </si>
  <si>
    <t>石油</t>
  </si>
  <si>
    <t>24538.00亿</t>
  </si>
  <si>
    <t>白酒概念</t>
  </si>
  <si>
    <t>33038.91亿</t>
  </si>
  <si>
    <t>贵州板块</t>
  </si>
  <si>
    <t>20623.73亿</t>
  </si>
  <si>
    <t>券商重仓</t>
  </si>
  <si>
    <t>30949.05亿</t>
  </si>
  <si>
    <t>医疗保健</t>
  </si>
  <si>
    <t>17866.07亿</t>
  </si>
  <si>
    <t>创新药</t>
  </si>
  <si>
    <t>26144.15亿</t>
  </si>
  <si>
    <t>猪肉</t>
  </si>
  <si>
    <t>7262.53亿</t>
  </si>
  <si>
    <t>四川板块</t>
  </si>
  <si>
    <t>25785.42亿</t>
  </si>
  <si>
    <t>船舶</t>
  </si>
  <si>
    <t>3994.76亿</t>
  </si>
  <si>
    <t>稀缺资源</t>
  </si>
  <si>
    <t>16766.74亿</t>
  </si>
  <si>
    <t>近端次新</t>
  </si>
  <si>
    <t>2808.81亿</t>
  </si>
  <si>
    <t>近期强势</t>
  </si>
  <si>
    <t>16529.52亿</t>
  </si>
  <si>
    <t>次新预增</t>
  </si>
  <si>
    <t>850.26亿</t>
  </si>
  <si>
    <t>户数增加</t>
  </si>
  <si>
    <t>16235.57亿</t>
  </si>
  <si>
    <t>酒店餐饮</t>
  </si>
  <si>
    <t>629.06亿</t>
  </si>
  <si>
    <t>建筑</t>
  </si>
  <si>
    <t>16047.85亿</t>
  </si>
  <si>
    <t>配股预案</t>
  </si>
  <si>
    <t>--</t>
  </si>
  <si>
    <t>保险新进</t>
  </si>
  <si>
    <t>14050.44亿</t>
  </si>
  <si>
    <t>农业主题</t>
  </si>
  <si>
    <t>陕西板块</t>
  </si>
  <si>
    <t>14028.51亿</t>
  </si>
  <si>
    <t>绿色电力</t>
  </si>
  <si>
    <t>河南板块</t>
  </si>
  <si>
    <t>13573.74亿</t>
  </si>
  <si>
    <t>创医药</t>
  </si>
  <si>
    <t>仿制药</t>
  </si>
  <si>
    <t>13318.29亿</t>
  </si>
  <si>
    <t>运输服务</t>
  </si>
  <si>
    <t>13160.74亿</t>
  </si>
  <si>
    <t>即将解禁</t>
  </si>
  <si>
    <t>11507.24亿</t>
  </si>
  <si>
    <t>含B股</t>
  </si>
  <si>
    <t>10991.71亿</t>
  </si>
  <si>
    <t>房地产</t>
  </si>
  <si>
    <t>10309.77亿</t>
  </si>
  <si>
    <t>新冠药概念</t>
  </si>
  <si>
    <t>10181.61亿</t>
  </si>
  <si>
    <t>交通设施</t>
  </si>
  <si>
    <t>9940.73亿</t>
  </si>
  <si>
    <t>减肥药</t>
  </si>
  <si>
    <t>8101.19亿</t>
  </si>
  <si>
    <t>云南板块</t>
  </si>
  <si>
    <t>7725.85亿</t>
  </si>
  <si>
    <t>新疆板块</t>
  </si>
  <si>
    <t>7379.41亿</t>
  </si>
  <si>
    <t>建材</t>
  </si>
  <si>
    <t>6985.56亿</t>
  </si>
  <si>
    <t>POE胶膜</t>
  </si>
  <si>
    <t>6880.77亿</t>
  </si>
  <si>
    <t>维生素</t>
  </si>
  <si>
    <t>6717.84亿</t>
  </si>
  <si>
    <t>幽门螺杆菌</t>
  </si>
  <si>
    <t>5603.02亿</t>
  </si>
  <si>
    <t>宠物经济</t>
  </si>
  <si>
    <t>5292.43亿</t>
  </si>
  <si>
    <t>化纤</t>
  </si>
  <si>
    <t>4263.95亿</t>
  </si>
  <si>
    <t>吉林板块</t>
  </si>
  <si>
    <t>3608.15亿</t>
  </si>
  <si>
    <t>供气供热</t>
  </si>
  <si>
    <t>3127.33亿</t>
  </si>
  <si>
    <t>高质押股</t>
  </si>
  <si>
    <t>3098.73亿</t>
  </si>
  <si>
    <t>被举牌</t>
  </si>
  <si>
    <t>2837.21亿</t>
  </si>
  <si>
    <t>造纸</t>
  </si>
  <si>
    <t>2010.46亿</t>
  </si>
  <si>
    <t>水务</t>
  </si>
  <si>
    <t>1376.63亿</t>
  </si>
  <si>
    <t>商贸代理</t>
  </si>
  <si>
    <t>1060.12亿</t>
  </si>
  <si>
    <t>国证红利</t>
  </si>
  <si>
    <t>国证服务</t>
  </si>
  <si>
    <t>腾讯济安</t>
  </si>
  <si>
    <t>治理指数</t>
  </si>
  <si>
    <t>小盘价值</t>
  </si>
  <si>
    <t>国证价值</t>
  </si>
  <si>
    <t>国证粮食</t>
  </si>
  <si>
    <t>环渤海</t>
  </si>
  <si>
    <t>深证红利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</si>
  <si>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</si>
  <si>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</si>
  <si>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</si>
  <si>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</si>
  <si>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</si>
  <si>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</si>
  <si>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</si>
  <si>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</si>
  <si>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</si>
  <si>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</si>
  <si>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</si>
  <si>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</si>
  <si>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</si>
  <si>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</si>
  <si>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</si>
  <si>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</si>
  <si>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</si>
  <si>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</si>
  <si>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</si>
  <si>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</si>
  <si>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</si>
  <si>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上证高新</t>
  </si>
  <si>
    <t>机器人50</t>
  </si>
  <si>
    <t>深证转债</t>
  </si>
  <si>
    <t>新硬件</t>
  </si>
  <si>
    <t>国证转债</t>
  </si>
  <si>
    <t>智能家居</t>
  </si>
  <si>
    <t>消费电子</t>
  </si>
  <si>
    <t>300能源</t>
  </si>
  <si>
    <t>绿色煤炭</t>
  </si>
  <si>
    <t>国债指数</t>
  </si>
  <si>
    <t>企债指数</t>
  </si>
  <si>
    <t>沪公司债</t>
  </si>
  <si>
    <t>沪企债30</t>
  </si>
  <si>
    <t>5年信用</t>
  </si>
  <si>
    <t>信用100</t>
  </si>
  <si>
    <t>上证转债</t>
  </si>
  <si>
    <t>中证转债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</si>
  <si>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</si>
  <si>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</si>
  <si>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</si>
  <si>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</si>
  <si>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</si>
  <si>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</si>
  <si>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</si>
  <si>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</si>
  <si>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中证下游</t>
  </si>
  <si>
    <t>【数据引擎：奇衡DK阿赖耶识系统】情绪值</t>
  </si>
  <si>
    <t>V00</t>
  </si>
  <si>
    <t>聚氯乙烯连续</t>
  </si>
  <si>
    <t>AU00</t>
  </si>
  <si>
    <t>黄金连续</t>
  </si>
  <si>
    <t>BUX00</t>
  </si>
  <si>
    <t>沥青连续</t>
  </si>
  <si>
    <t>FU00</t>
  </si>
  <si>
    <t>燃油连续</t>
  </si>
  <si>
    <t>SP00</t>
  </si>
  <si>
    <t>纸浆连续</t>
  </si>
  <si>
    <t>SH00</t>
  </si>
  <si>
    <t>烧碱连续</t>
  </si>
  <si>
    <t>SM00</t>
  </si>
  <si>
    <t>锰硅连续</t>
  </si>
  <si>
    <t>T00</t>
  </si>
  <si>
    <t>10年国债连续</t>
  </si>
  <si>
    <t>TF00</t>
  </si>
  <si>
    <t>5年国债连续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</si>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</sst>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50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"880526"</f>
        <v>880526</v>
      </c>
      <c r="B3" s="30" t="s">
        <v>5</v>
      </c>
      <c r="C3" s="30" t="s">
        <v>6</v>
      </c>
      <c r="D3" s="30" t="str">
        <f>"880857"</f>
        <v>880857</v>
      </c>
      <c r="E3" s="30" t="s">
        <v>7</v>
      </c>
      <c r="F3" s="30" t="s">
        <v>8</v>
      </c>
    </row>
    <row r="4" ht="16.5" spans="1:6">
      <c r="A4" s="30" t="str">
        <f>"880865"</f>
        <v>880865</v>
      </c>
      <c r="B4" s="30" t="s">
        <v>9</v>
      </c>
      <c r="C4" s="30" t="s">
        <v>10</v>
      </c>
      <c r="D4" s="30" t="str">
        <f>"399101"</f>
        <v>399101</v>
      </c>
      <c r="E4" s="30" t="s">
        <v>11</v>
      </c>
      <c r="F4" s="30" t="s">
        <v>12</v>
      </c>
    </row>
    <row r="5" ht="16.5" spans="1:6">
      <c r="A5" s="30" t="str">
        <f>"000991"</f>
        <v>000991</v>
      </c>
      <c r="B5" s="30" t="s">
        <v>13</v>
      </c>
      <c r="C5" s="30" t="s">
        <v>14</v>
      </c>
      <c r="D5" s="30" t="str">
        <f>"000987"</f>
        <v>000987</v>
      </c>
      <c r="E5" s="30" t="s">
        <v>15</v>
      </c>
      <c r="F5" s="30" t="s">
        <v>16</v>
      </c>
    </row>
    <row r="6" ht="16.5" spans="1:6">
      <c r="A6" s="30" t="str">
        <f>"880305"</f>
        <v>880305</v>
      </c>
      <c r="B6" s="30" t="s">
        <v>17</v>
      </c>
      <c r="C6" s="30" t="s">
        <v>18</v>
      </c>
      <c r="D6" s="30" t="str">
        <f>"880400"</f>
        <v>880400</v>
      </c>
      <c r="E6" s="30" t="s">
        <v>19</v>
      </c>
      <c r="F6" s="30" t="s">
        <v>20</v>
      </c>
    </row>
    <row r="7" ht="16.5" spans="1:6">
      <c r="A7" s="30" t="str">
        <f>"880310"</f>
        <v>880310</v>
      </c>
      <c r="B7" s="30" t="s">
        <v>21</v>
      </c>
      <c r="C7" s="30" t="s">
        <v>22</v>
      </c>
      <c r="D7" s="30" t="str">
        <f>"880564"</f>
        <v>880564</v>
      </c>
      <c r="E7" s="30" t="s">
        <v>23</v>
      </c>
      <c r="F7" s="30" t="s">
        <v>24</v>
      </c>
    </row>
    <row r="8" ht="16.5" spans="1:6">
      <c r="A8" s="30" t="str">
        <f>"880229"</f>
        <v>880229</v>
      </c>
      <c r="B8" s="30" t="s">
        <v>25</v>
      </c>
      <c r="C8" s="30" t="s">
        <v>26</v>
      </c>
      <c r="D8" s="30" t="str">
        <f>"880803"</f>
        <v>880803</v>
      </c>
      <c r="E8" s="30" t="s">
        <v>27</v>
      </c>
      <c r="F8" s="30" t="s">
        <v>28</v>
      </c>
    </row>
    <row r="9" ht="16.5" spans="1:6">
      <c r="A9" s="30" t="str">
        <f>"880398"</f>
        <v>880398</v>
      </c>
      <c r="B9" s="30" t="s">
        <v>29</v>
      </c>
      <c r="C9" s="30" t="s">
        <v>30</v>
      </c>
      <c r="D9" s="30" t="str">
        <f>"880652"</f>
        <v>880652</v>
      </c>
      <c r="E9" s="30" t="s">
        <v>31</v>
      </c>
      <c r="F9" s="30" t="s">
        <v>32</v>
      </c>
    </row>
    <row r="10" ht="16.5" spans="1:6">
      <c r="A10" s="30" t="str">
        <f>"880936"</f>
        <v>880936</v>
      </c>
      <c r="B10" s="30" t="s">
        <v>33</v>
      </c>
      <c r="C10" s="30" t="s">
        <v>34</v>
      </c>
      <c r="D10" s="30" t="str">
        <f>"880223"</f>
        <v>880223</v>
      </c>
      <c r="E10" s="30" t="s">
        <v>35</v>
      </c>
      <c r="F10" s="30" t="s">
        <v>36</v>
      </c>
    </row>
    <row r="11" ht="16.5" spans="1:6">
      <c r="A11" s="30" t="str">
        <f>"880431"</f>
        <v>880431</v>
      </c>
      <c r="B11" s="30" t="s">
        <v>37</v>
      </c>
      <c r="C11" s="30" t="s">
        <v>38</v>
      </c>
      <c r="D11" s="30" t="str">
        <f>"880505"</f>
        <v>880505</v>
      </c>
      <c r="E11" s="30" t="s">
        <v>39</v>
      </c>
      <c r="F11" s="30" t="s">
        <v>40</v>
      </c>
    </row>
    <row r="12" ht="16.5" spans="1:6">
      <c r="A12" s="30" t="str">
        <f>"880885"</f>
        <v>880885</v>
      </c>
      <c r="B12" s="30" t="s">
        <v>41</v>
      </c>
      <c r="C12" s="30" t="s">
        <v>42</v>
      </c>
      <c r="D12" s="30" t="str">
        <f>"880880"</f>
        <v>880880</v>
      </c>
      <c r="E12" s="30" t="s">
        <v>43</v>
      </c>
      <c r="F12" s="30" t="s">
        <v>44</v>
      </c>
    </row>
    <row r="13" ht="16.5" spans="1:6">
      <c r="A13" s="30" t="str">
        <f>"880778"</f>
        <v>880778</v>
      </c>
      <c r="B13" s="30" t="s">
        <v>45</v>
      </c>
      <c r="C13" s="30" t="s">
        <v>46</v>
      </c>
      <c r="D13" s="30" t="str">
        <f>"880876"</f>
        <v>880876</v>
      </c>
      <c r="E13" s="30" t="s">
        <v>47</v>
      </c>
      <c r="F13" s="30" t="s">
        <v>48</v>
      </c>
    </row>
    <row r="14" ht="16.5" spans="1:6">
      <c r="A14" s="30" t="str">
        <f>"880423"</f>
        <v>880423</v>
      </c>
      <c r="B14" s="30" t="s">
        <v>49</v>
      </c>
      <c r="C14" s="30" t="s">
        <v>50</v>
      </c>
      <c r="D14" s="30" t="str">
        <f>"880476"</f>
        <v>880476</v>
      </c>
      <c r="E14" s="30" t="s">
        <v>51</v>
      </c>
      <c r="F14" s="30" t="s">
        <v>52</v>
      </c>
    </row>
    <row r="15" ht="16.5" spans="1:6">
      <c r="A15" s="30" t="str">
        <f>"880890"</f>
        <v>880890</v>
      </c>
      <c r="B15" s="30" t="s">
        <v>53</v>
      </c>
      <c r="C15" s="30" t="s">
        <v>54</v>
      </c>
      <c r="D15" s="30" t="str">
        <f>"880782"</f>
        <v>880782</v>
      </c>
      <c r="E15" s="30" t="s">
        <v>55</v>
      </c>
      <c r="F15" s="30" t="s">
        <v>56</v>
      </c>
    </row>
    <row r="16" ht="16.5" spans="1:6">
      <c r="A16" s="30" t="str">
        <f>"000122"</f>
        <v>000122</v>
      </c>
      <c r="B16" s="30" t="s">
        <v>57</v>
      </c>
      <c r="C16" s="30" t="s">
        <v>54</v>
      </c>
      <c r="D16" s="30" t="str">
        <f>"880208"</f>
        <v>880208</v>
      </c>
      <c r="E16" s="30" t="s">
        <v>58</v>
      </c>
      <c r="F16" s="30" t="s">
        <v>59</v>
      </c>
    </row>
    <row r="17" ht="16.5" spans="1:6">
      <c r="A17" s="30" t="str">
        <f>"399438"</f>
        <v>399438</v>
      </c>
      <c r="B17" s="30" t="s">
        <v>60</v>
      </c>
      <c r="C17" s="30" t="s">
        <v>54</v>
      </c>
      <c r="D17" s="30" t="str">
        <f>"880213"</f>
        <v>880213</v>
      </c>
      <c r="E17" s="30" t="s">
        <v>61</v>
      </c>
      <c r="F17" s="30" t="s">
        <v>62</v>
      </c>
    </row>
    <row r="18" ht="16.5" spans="1:6">
      <c r="A18" s="30" t="str">
        <f>"399275"</f>
        <v>399275</v>
      </c>
      <c r="B18" s="30" t="s">
        <v>63</v>
      </c>
      <c r="C18" s="30" t="s">
        <v>54</v>
      </c>
      <c r="D18" s="30" t="str">
        <f>"880960"</f>
        <v>880960</v>
      </c>
      <c r="E18" s="30" t="s">
        <v>64</v>
      </c>
      <c r="F18" s="30" t="s">
        <v>65</v>
      </c>
    </row>
    <row r="19" ht="16.5" spans="1:6">
      <c r="A19" s="31"/>
      <c r="B19" s="31"/>
      <c r="C19" s="31"/>
      <c r="D19" s="30" t="str">
        <f>"880459"</f>
        <v>880459</v>
      </c>
      <c r="E19" s="30" t="s">
        <v>66</v>
      </c>
      <c r="F19" s="30" t="s">
        <v>67</v>
      </c>
    </row>
    <row r="20" ht="16.5" spans="1:6">
      <c r="A20" s="31"/>
      <c r="B20" s="31"/>
      <c r="C20" s="31"/>
      <c r="D20" s="30" t="str">
        <f>"880897"</f>
        <v>880897</v>
      </c>
      <c r="E20" s="30" t="s">
        <v>68</v>
      </c>
      <c r="F20" s="30" t="s">
        <v>69</v>
      </c>
    </row>
    <row r="21" ht="16.5" spans="1:6">
      <c r="A21" s="31"/>
      <c r="B21" s="31"/>
      <c r="C21" s="31"/>
      <c r="D21" s="30" t="str">
        <f>"880502"</f>
        <v>880502</v>
      </c>
      <c r="E21" s="30" t="s">
        <v>70</v>
      </c>
      <c r="F21" s="30" t="s">
        <v>71</v>
      </c>
    </row>
    <row r="22" ht="16.5" spans="1:6">
      <c r="A22" s="31"/>
      <c r="B22" s="31"/>
      <c r="C22" s="31"/>
      <c r="D22" s="30" t="str">
        <f>"880482"</f>
        <v>880482</v>
      </c>
      <c r="E22" s="30" t="s">
        <v>72</v>
      </c>
      <c r="F22" s="30" t="s">
        <v>73</v>
      </c>
    </row>
    <row r="23" ht="16.5" spans="1:6">
      <c r="A23" s="31"/>
      <c r="B23" s="31"/>
      <c r="C23" s="31"/>
      <c r="D23" s="30" t="str">
        <f>"880768"</f>
        <v>880768</v>
      </c>
      <c r="E23" s="30" t="s">
        <v>74</v>
      </c>
      <c r="F23" s="30" t="s">
        <v>75</v>
      </c>
    </row>
    <row r="24" ht="16.5" spans="1:6">
      <c r="A24" s="31"/>
      <c r="B24" s="31"/>
      <c r="C24" s="31"/>
      <c r="D24" s="30" t="str">
        <f>"880465"</f>
        <v>880465</v>
      </c>
      <c r="E24" s="30" t="s">
        <v>76</v>
      </c>
      <c r="F24" s="30" t="s">
        <v>77</v>
      </c>
    </row>
    <row r="25" ht="16.5" spans="1:6">
      <c r="A25" s="31"/>
      <c r="B25" s="31"/>
      <c r="C25" s="31"/>
      <c r="D25" s="30" t="str">
        <f>"880681"</f>
        <v>880681</v>
      </c>
      <c r="E25" s="30" t="s">
        <v>78</v>
      </c>
      <c r="F25" s="30" t="s">
        <v>79</v>
      </c>
    </row>
    <row r="26" ht="16.5" spans="1:6">
      <c r="A26" s="31"/>
      <c r="B26" s="31"/>
      <c r="C26" s="31"/>
      <c r="D26" s="30" t="str">
        <f>"880227"</f>
        <v>880227</v>
      </c>
      <c r="E26" s="30" t="s">
        <v>80</v>
      </c>
      <c r="F26" s="30" t="s">
        <v>81</v>
      </c>
    </row>
    <row r="27" ht="16.5" spans="1:6">
      <c r="A27" s="31"/>
      <c r="B27" s="31"/>
      <c r="C27" s="31"/>
      <c r="D27" s="30" t="str">
        <f>"880202"</f>
        <v>880202</v>
      </c>
      <c r="E27" s="30" t="s">
        <v>82</v>
      </c>
      <c r="F27" s="30" t="s">
        <v>83</v>
      </c>
    </row>
    <row r="28" ht="16.5" spans="1:6">
      <c r="A28" s="31"/>
      <c r="B28" s="31"/>
      <c r="C28" s="31"/>
      <c r="D28" s="30" t="str">
        <f>"880344"</f>
        <v>880344</v>
      </c>
      <c r="E28" s="30" t="s">
        <v>84</v>
      </c>
      <c r="F28" s="30" t="s">
        <v>85</v>
      </c>
    </row>
    <row r="29" ht="16.5" spans="1:6">
      <c r="A29" s="31"/>
      <c r="B29" s="31"/>
      <c r="C29" s="31"/>
      <c r="D29" s="30" t="str">
        <f>"880649"</f>
        <v>880649</v>
      </c>
      <c r="E29" s="30" t="s">
        <v>86</v>
      </c>
      <c r="F29" s="30" t="s">
        <v>87</v>
      </c>
    </row>
    <row r="30" ht="16.5" spans="1:6">
      <c r="A30" s="31"/>
      <c r="B30" s="31"/>
      <c r="C30" s="31"/>
      <c r="D30" s="30" t="str">
        <f>"880929"</f>
        <v>880929</v>
      </c>
      <c r="E30" s="30" t="s">
        <v>88</v>
      </c>
      <c r="F30" s="30" t="s">
        <v>89</v>
      </c>
    </row>
    <row r="31" ht="16.5" spans="1:6">
      <c r="A31" s="31"/>
      <c r="B31" s="31"/>
      <c r="C31" s="31"/>
      <c r="D31" s="30" t="str">
        <f>"880766"</f>
        <v>880766</v>
      </c>
      <c r="E31" s="30" t="s">
        <v>90</v>
      </c>
      <c r="F31" s="30" t="s">
        <v>91</v>
      </c>
    </row>
    <row r="32" ht="16.5" spans="1:6">
      <c r="A32" s="31"/>
      <c r="B32" s="31"/>
      <c r="C32" s="31"/>
      <c r="D32" s="30" t="str">
        <f>"880707"</f>
        <v>880707</v>
      </c>
      <c r="E32" s="30" t="s">
        <v>92</v>
      </c>
      <c r="F32" s="30" t="s">
        <v>93</v>
      </c>
    </row>
    <row r="33" ht="16.5" spans="1:6">
      <c r="A33" s="31"/>
      <c r="B33" s="31"/>
      <c r="C33" s="31"/>
      <c r="D33" s="30" t="str">
        <f>"880330"</f>
        <v>880330</v>
      </c>
      <c r="E33" s="30" t="s">
        <v>94</v>
      </c>
      <c r="F33" s="30" t="s">
        <v>95</v>
      </c>
    </row>
    <row r="34" ht="16.5" spans="1:6">
      <c r="A34" s="31"/>
      <c r="B34" s="31"/>
      <c r="C34" s="31"/>
      <c r="D34" s="30" t="str">
        <f>"880203"</f>
        <v>880203</v>
      </c>
      <c r="E34" s="30" t="s">
        <v>96</v>
      </c>
      <c r="F34" s="30" t="s">
        <v>97</v>
      </c>
    </row>
    <row r="35" ht="16.5" spans="1:6">
      <c r="A35" s="31"/>
      <c r="B35" s="31"/>
      <c r="C35" s="31"/>
      <c r="D35" s="30" t="str">
        <f>"880455"</f>
        <v>880455</v>
      </c>
      <c r="E35" s="30" t="s">
        <v>98</v>
      </c>
      <c r="F35" s="30" t="s">
        <v>99</v>
      </c>
    </row>
    <row r="36" ht="16.5" spans="1:6">
      <c r="A36" s="31"/>
      <c r="B36" s="31"/>
      <c r="C36" s="31"/>
      <c r="D36" s="30" t="str">
        <f>"880892"</f>
        <v>880892</v>
      </c>
      <c r="E36" s="30" t="s">
        <v>100</v>
      </c>
      <c r="F36" s="30" t="s">
        <v>101</v>
      </c>
    </row>
    <row r="37" ht="16.5" spans="1:6">
      <c r="A37" s="31"/>
      <c r="B37" s="31"/>
      <c r="C37" s="31"/>
      <c r="D37" s="30" t="str">
        <f>"880848"</f>
        <v>880848</v>
      </c>
      <c r="E37" s="30" t="s">
        <v>102</v>
      </c>
      <c r="F37" s="30" t="s">
        <v>103</v>
      </c>
    </row>
    <row r="38" ht="16.5" spans="1:6">
      <c r="A38" s="31"/>
      <c r="B38" s="31"/>
      <c r="C38" s="31"/>
      <c r="D38" s="30" t="str">
        <f>"880350"</f>
        <v>880350</v>
      </c>
      <c r="E38" s="30" t="s">
        <v>104</v>
      </c>
      <c r="F38" s="30" t="s">
        <v>105</v>
      </c>
    </row>
    <row r="39" ht="16.5" spans="1:6">
      <c r="A39" s="31"/>
      <c r="B39" s="31"/>
      <c r="C39" s="31"/>
      <c r="D39" s="30" t="str">
        <f>"880454"</f>
        <v>880454</v>
      </c>
      <c r="E39" s="30" t="s">
        <v>106</v>
      </c>
      <c r="F39" s="30" t="s">
        <v>107</v>
      </c>
    </row>
    <row r="40" ht="16.5" spans="1:6">
      <c r="A40" s="31"/>
      <c r="B40" s="31"/>
      <c r="C40" s="31"/>
      <c r="D40" s="30" t="str">
        <f>"880414"</f>
        <v>880414</v>
      </c>
      <c r="E40" s="30" t="s">
        <v>108</v>
      </c>
      <c r="F40" s="30" t="s">
        <v>109</v>
      </c>
    </row>
    <row r="41" ht="16.5" spans="1:6">
      <c r="A41" s="31"/>
      <c r="B41" s="31"/>
      <c r="C41" s="31"/>
      <c r="D41" s="30" t="str">
        <f>"399321"</f>
        <v>399321</v>
      </c>
      <c r="E41" s="30" t="s">
        <v>110</v>
      </c>
      <c r="F41" s="30" t="s">
        <v>54</v>
      </c>
    </row>
    <row r="42" ht="16.5" spans="1:6">
      <c r="A42" s="31"/>
      <c r="B42" s="31"/>
      <c r="C42" s="31"/>
      <c r="D42" s="30" t="str">
        <f>"399320"</f>
        <v>399320</v>
      </c>
      <c r="E42" s="30" t="s">
        <v>111</v>
      </c>
      <c r="F42" s="30" t="s">
        <v>54</v>
      </c>
    </row>
    <row r="43" ht="16.5" spans="1:6">
      <c r="A43" s="31"/>
      <c r="B43" s="31"/>
      <c r="C43" s="31"/>
      <c r="D43" s="30" t="str">
        <f>"000847"</f>
        <v>000847</v>
      </c>
      <c r="E43" s="30" t="s">
        <v>112</v>
      </c>
      <c r="F43" s="30" t="s">
        <v>54</v>
      </c>
    </row>
    <row r="44" ht="16.5" spans="1:6">
      <c r="A44" s="31"/>
      <c r="B44" s="31"/>
      <c r="C44" s="31"/>
      <c r="D44" s="30" t="str">
        <f>"000019"</f>
        <v>000019</v>
      </c>
      <c r="E44" s="30" t="s">
        <v>113</v>
      </c>
      <c r="F44" s="30" t="s">
        <v>54</v>
      </c>
    </row>
    <row r="45" ht="16.5" spans="1:6">
      <c r="A45" s="31"/>
      <c r="B45" s="31"/>
      <c r="C45" s="31"/>
      <c r="D45" s="30" t="str">
        <f>"399377"</f>
        <v>399377</v>
      </c>
      <c r="E45" s="30" t="s">
        <v>114</v>
      </c>
      <c r="F45" s="30" t="s">
        <v>54</v>
      </c>
    </row>
    <row r="46" ht="16.5" spans="1:6">
      <c r="A46" s="31"/>
      <c r="B46" s="31"/>
      <c r="C46" s="31"/>
      <c r="D46" s="30" t="str">
        <f>"399371"</f>
        <v>399371</v>
      </c>
      <c r="E46" s="30" t="s">
        <v>115</v>
      </c>
      <c r="F46" s="30" t="s">
        <v>54</v>
      </c>
    </row>
    <row r="47" ht="16.5" spans="1:6">
      <c r="A47" s="31"/>
      <c r="B47" s="31"/>
      <c r="C47" s="31"/>
      <c r="D47" s="30" t="str">
        <f>"399365"</f>
        <v>399365</v>
      </c>
      <c r="E47" s="30" t="s">
        <v>116</v>
      </c>
      <c r="F47" s="30" t="s">
        <v>54</v>
      </c>
    </row>
    <row r="48" ht="16.5" spans="1:6">
      <c r="A48" s="31"/>
      <c r="B48" s="31"/>
      <c r="C48" s="31"/>
      <c r="D48" s="30" t="str">
        <f>"399357"</f>
        <v>399357</v>
      </c>
      <c r="E48" s="30" t="s">
        <v>117</v>
      </c>
      <c r="F48" s="30" t="s">
        <v>54</v>
      </c>
    </row>
    <row r="49" ht="16.5" spans="1:6">
      <c r="A49" s="31"/>
      <c r="B49" s="31"/>
      <c r="C49" s="31"/>
      <c r="D49" s="30" t="str">
        <f>"399324"</f>
        <v>399324</v>
      </c>
      <c r="E49" s="30" t="s">
        <v>118</v>
      </c>
      <c r="F49" s="30" t="s">
        <v>54</v>
      </c>
    </row>
    <row r="50" ht="16.5" spans="1:6">
      <c r="A50" s="31"/>
      <c r="B50" s="31"/>
      <c r="C50" s="31"/>
      <c r="D50" s="30" t="str">
        <f>"399322"</f>
        <v>399322</v>
      </c>
      <c r="E50" s="30" t="s">
        <v>119</v>
      </c>
      <c r="F50" s="30" t="s">
        <v>54</v>
      </c>
    </row>
    <row r="51" ht="16.5" spans="1:6">
      <c r="A51" s="31"/>
      <c r="B51" s="31"/>
      <c r="C51" s="31"/>
      <c r="D51" s="31"/>
      <c r="E51" s="31"/>
      <c r="F51" s="31"/>
    </row>
    <row r="52" ht="16.5" spans="1:6">
      <c r="A52" s="31"/>
      <c r="B52" s="31"/>
      <c r="C52" s="31"/>
      <c r="D52" s="31"/>
      <c r="E52" s="31"/>
      <c r="F52" s="31"/>
    </row>
    <row r="53" ht="16.5" spans="1:6">
      <c r="A53" s="31"/>
      <c r="B53" s="31"/>
      <c r="C53" s="31"/>
      <c r="D53" s="31"/>
      <c r="E53" s="31"/>
      <c r="F53" s="31"/>
    </row>
    <row r="54" ht="16.5" spans="1:6">
      <c r="A54" s="31"/>
      <c r="B54" s="31"/>
      <c r="C54" s="31"/>
      <c r="D54" s="31"/>
      <c r="E54" s="31"/>
      <c r="F54" s="31"/>
    </row>
    <row r="55" ht="16.5" spans="1:6">
      <c r="A55" s="31"/>
      <c r="B55" s="31"/>
      <c r="C55" s="31"/>
      <c r="D55" s="31"/>
      <c r="E55" s="31"/>
      <c r="F55" s="31"/>
    </row>
    <row r="56" ht="16.5" spans="1:6">
      <c r="A56" s="31"/>
      <c r="B56" s="31"/>
      <c r="C56" s="31"/>
      <c r="D56" s="31"/>
      <c r="E56" s="31"/>
      <c r="F56" s="31"/>
    </row>
    <row r="57" ht="16.5" spans="1:6">
      <c r="A57" s="31"/>
      <c r="B57" s="31"/>
      <c r="C57" s="31"/>
      <c r="D57" s="31"/>
      <c r="E57" s="31"/>
      <c r="F57" s="31"/>
    </row>
    <row r="58" ht="16.5" spans="1:6">
      <c r="A58" s="31"/>
      <c r="B58" s="31"/>
      <c r="C58" s="31"/>
      <c r="D58" s="31"/>
      <c r="E58" s="31"/>
      <c r="F58" s="31"/>
    </row>
    <row r="59" ht="16.5" spans="1:6">
      <c r="A59" s="31"/>
      <c r="B59" s="31"/>
      <c r="C59" s="31"/>
      <c r="D59" s="31"/>
      <c r="E59" s="31"/>
      <c r="F59" s="31"/>
    </row>
    <row r="60" ht="16.5" spans="1:6">
      <c r="A60" s="31"/>
      <c r="B60" s="31"/>
      <c r="C60" s="31"/>
      <c r="D60" s="31"/>
      <c r="E60" s="31"/>
      <c r="F60" s="31"/>
    </row>
    <row r="61" ht="16.5" spans="1:6">
      <c r="A61" s="31"/>
      <c r="B61" s="31"/>
      <c r="C61" s="31"/>
      <c r="D61" s="31"/>
      <c r="E61" s="31"/>
      <c r="F61" s="31"/>
    </row>
    <row r="62" ht="16.5" spans="1:6">
      <c r="A62" s="31"/>
      <c r="B62" s="31"/>
      <c r="C62" s="31"/>
      <c r="D62" s="31"/>
      <c r="E62" s="31"/>
      <c r="F62" s="31"/>
    </row>
    <row r="63" ht="16.5" spans="1:6">
      <c r="A63" s="31"/>
      <c r="B63" s="31"/>
      <c r="C63" s="31"/>
      <c r="D63" s="31"/>
      <c r="E63" s="31"/>
      <c r="F63" s="31"/>
    </row>
    <row r="64" ht="16.5" spans="1:6">
      <c r="A64" s="31"/>
      <c r="B64" s="31"/>
      <c r="C64" s="31"/>
      <c r="D64" s="31"/>
      <c r="E64" s="31"/>
      <c r="F64" s="31"/>
    </row>
    <row r="65" ht="16.5" spans="1:6">
      <c r="A65" s="31"/>
      <c r="B65" s="31"/>
      <c r="C65" s="31"/>
      <c r="D65" s="31"/>
      <c r="E65" s="31"/>
      <c r="F65" s="31"/>
    </row>
    <row r="66" ht="16.5" spans="1:6">
      <c r="A66" s="31"/>
      <c r="B66" s="31"/>
      <c r="C66" s="31"/>
      <c r="D66" s="31"/>
      <c r="E66" s="31"/>
      <c r="F66" s="31"/>
    </row>
    <row r="67" ht="16.5" spans="1:6">
      <c r="A67" s="31"/>
      <c r="B67" s="31"/>
      <c r="C67" s="31"/>
      <c r="D67" s="31"/>
      <c r="E67" s="31"/>
      <c r="F67" s="31"/>
    </row>
    <row r="68" ht="16.5" spans="1:6">
      <c r="A68" s="31"/>
      <c r="B68" s="31"/>
      <c r="C68" s="31"/>
      <c r="D68" s="31"/>
      <c r="E68" s="31"/>
      <c r="F68" s="31"/>
    </row>
    <row r="69" ht="16.5" spans="1:6">
      <c r="A69" s="31"/>
      <c r="B69" s="31"/>
      <c r="C69" s="31"/>
      <c r="D69" s="31"/>
      <c r="E69" s="31"/>
      <c r="F69" s="31"/>
    </row>
    <row r="70" ht="16.5" spans="1:6">
      <c r="A70" s="31"/>
      <c r="B70" s="31"/>
      <c r="C70" s="31"/>
      <c r="D70" s="31"/>
      <c r="E70" s="31"/>
      <c r="F70" s="31"/>
    </row>
    <row r="71" ht="16.5" spans="1:6">
      <c r="A71" s="31"/>
      <c r="B71" s="31"/>
      <c r="C71" s="31"/>
      <c r="D71" s="31"/>
      <c r="E71" s="31"/>
      <c r="F71" s="31"/>
    </row>
    <row r="72" ht="16.5" spans="1:6">
      <c r="A72" s="31"/>
      <c r="B72" s="31"/>
      <c r="C72" s="31"/>
      <c r="D72" s="31"/>
      <c r="E72" s="31"/>
      <c r="F72" s="31"/>
    </row>
    <row r="73" ht="16.5" spans="1:6">
      <c r="A73" s="31"/>
      <c r="B73" s="31"/>
      <c r="C73" s="31"/>
      <c r="D73" s="31"/>
      <c r="E73" s="31"/>
      <c r="F73" s="31"/>
    </row>
    <row r="74" ht="16.5" spans="1:6">
      <c r="A74" s="31"/>
      <c r="B74" s="31"/>
      <c r="C74" s="31"/>
      <c r="D74" s="31"/>
      <c r="E74" s="31"/>
      <c r="F74" s="31"/>
    </row>
    <row r="75" ht="16.5" spans="1:6">
      <c r="A75" s="31"/>
      <c r="B75" s="31"/>
      <c r="C75" s="31"/>
      <c r="D75" s="31"/>
      <c r="E75" s="31"/>
      <c r="F75" s="31"/>
    </row>
    <row r="76" ht="16.5" spans="1:6">
      <c r="A76" s="31"/>
      <c r="B76" s="31"/>
      <c r="C76" s="31"/>
      <c r="D76" s="31"/>
      <c r="E76" s="31"/>
      <c r="F76" s="31"/>
    </row>
    <row r="77" ht="16.5" spans="1:6">
      <c r="A77" s="31"/>
      <c r="B77" s="31"/>
      <c r="C77" s="31"/>
      <c r="D77" s="31"/>
      <c r="E77" s="31"/>
      <c r="F77" s="31"/>
    </row>
    <row r="78" ht="16.5" spans="1:6">
      <c r="A78" s="31"/>
      <c r="B78" s="31"/>
      <c r="C78" s="31"/>
      <c r="D78" s="31"/>
      <c r="E78" s="31"/>
      <c r="F78" s="31"/>
    </row>
    <row r="79" ht="16.5" spans="1:6">
      <c r="A79" s="31"/>
      <c r="B79" s="31"/>
      <c r="C79" s="31"/>
      <c r="D79" s="31"/>
      <c r="E79" s="31"/>
      <c r="F79" s="31"/>
    </row>
    <row r="80" ht="16.5" spans="1:6">
      <c r="A80" s="31"/>
      <c r="B80" s="31"/>
      <c r="C80" s="31"/>
      <c r="D80" s="31"/>
      <c r="E80" s="31"/>
      <c r="F80" s="31"/>
    </row>
    <row r="81" ht="16.5" spans="1:6">
      <c r="A81" s="31"/>
      <c r="B81" s="31"/>
      <c r="C81" s="31"/>
      <c r="D81" s="31"/>
      <c r="E81" s="31"/>
      <c r="F81" s="31"/>
    </row>
    <row r="82" ht="16.5" spans="1:6">
      <c r="A82" s="31"/>
      <c r="B82" s="31"/>
      <c r="C82" s="31"/>
      <c r="D82" s="31"/>
      <c r="E82" s="31"/>
      <c r="F82" s="31"/>
    </row>
    <row r="83" ht="16.5" spans="1:6">
      <c r="A83" s="31"/>
      <c r="B83" s="31"/>
      <c r="C83" s="31"/>
      <c r="D83" s="31"/>
      <c r="E83" s="31"/>
      <c r="F83" s="31"/>
    </row>
    <row r="84" ht="16.5" spans="1:6">
      <c r="A84" s="31"/>
      <c r="B84" s="31"/>
      <c r="C84" s="31"/>
      <c r="D84" s="31"/>
      <c r="E84" s="31"/>
      <c r="F84" s="31"/>
    </row>
    <row r="85" ht="16.5" spans="1:6">
      <c r="A85" s="31"/>
      <c r="B85" s="31"/>
      <c r="C85" s="31"/>
      <c r="D85" s="31"/>
      <c r="E85" s="31"/>
      <c r="F85" s="31"/>
    </row>
    <row r="86" ht="16.5" spans="1:6">
      <c r="A86" s="31"/>
      <c r="B86" s="31"/>
      <c r="C86" s="31"/>
      <c r="D86" s="31"/>
      <c r="E86" s="31"/>
      <c r="F86" s="31"/>
    </row>
    <row r="87" ht="16.5" spans="1:6">
      <c r="A87" s="31"/>
      <c r="B87" s="31"/>
      <c r="C87" s="31"/>
      <c r="D87" s="31"/>
      <c r="E87" s="31"/>
      <c r="F87" s="31"/>
    </row>
    <row r="88" ht="16.5" spans="1:6">
      <c r="A88" s="31"/>
      <c r="B88" s="31"/>
      <c r="C88" s="31"/>
      <c r="D88" s="31"/>
      <c r="E88" s="31"/>
      <c r="F88" s="31"/>
    </row>
    <row r="89" ht="16.5" spans="1:6">
      <c r="A89" s="31"/>
      <c r="B89" s="31"/>
      <c r="C89" s="31"/>
      <c r="D89" s="31"/>
      <c r="E89" s="31"/>
      <c r="F89" s="31"/>
    </row>
    <row r="90" ht="16.5" spans="1:6">
      <c r="A90" s="31"/>
      <c r="B90" s="31"/>
      <c r="C90" s="31"/>
      <c r="D90" s="31"/>
      <c r="E90" s="31"/>
      <c r="F90" s="31"/>
    </row>
    <row r="91" ht="16.5" spans="1:6">
      <c r="A91" s="31"/>
      <c r="B91" s="31"/>
      <c r="C91" s="31"/>
      <c r="D91" s="31"/>
      <c r="E91" s="31"/>
      <c r="F91" s="31"/>
    </row>
    <row r="92" ht="16.5" spans="1:6">
      <c r="A92" s="31"/>
      <c r="B92" s="31"/>
      <c r="C92" s="31"/>
      <c r="D92" s="31"/>
      <c r="E92" s="31"/>
      <c r="F92" s="31"/>
    </row>
    <row r="93" ht="16.5" spans="1:6">
      <c r="A93" s="31"/>
      <c r="B93" s="31"/>
      <c r="C93" s="31"/>
      <c r="D93" s="31"/>
      <c r="E93" s="31"/>
      <c r="F93" s="31"/>
    </row>
    <row r="94" ht="16.5" spans="1:6">
      <c r="A94" s="31"/>
      <c r="B94" s="31"/>
      <c r="C94" s="31"/>
      <c r="D94" s="31"/>
      <c r="E94" s="31"/>
      <c r="F94" s="31"/>
    </row>
    <row r="95" ht="16.5" spans="1:6">
      <c r="A95" s="31"/>
      <c r="B95" s="31"/>
      <c r="C95" s="31"/>
      <c r="D95" s="31"/>
      <c r="E95" s="31"/>
      <c r="F95" s="31"/>
    </row>
    <row r="96" ht="16.5" spans="1:6">
      <c r="A96" s="31"/>
      <c r="B96" s="31"/>
      <c r="C96" s="31"/>
      <c r="D96" s="31"/>
      <c r="E96" s="31"/>
      <c r="F96" s="31"/>
    </row>
    <row r="97" ht="16.5" spans="1:6">
      <c r="A97" s="31"/>
      <c r="B97" s="31"/>
      <c r="C97" s="31"/>
      <c r="D97" s="31"/>
      <c r="E97" s="31"/>
      <c r="F97" s="31"/>
    </row>
    <row r="98" ht="16.5" spans="1:6">
      <c r="A98" s="31"/>
      <c r="B98" s="31"/>
      <c r="C98" s="31"/>
      <c r="D98" s="31"/>
      <c r="E98" s="31"/>
      <c r="F98" s="31"/>
    </row>
    <row r="99" ht="16.5" spans="1:6">
      <c r="A99" s="31"/>
      <c r="B99" s="31"/>
      <c r="C99" s="31"/>
      <c r="D99" s="31"/>
      <c r="E99" s="31"/>
      <c r="F99" s="31"/>
    </row>
    <row r="100" ht="16.5" spans="1:6">
      <c r="A100" s="31"/>
      <c r="B100" s="31"/>
      <c r="C100" s="31"/>
      <c r="D100" s="31"/>
      <c r="E100" s="31"/>
      <c r="F100" s="31"/>
    </row>
    <row r="101" ht="16.5" spans="1:6">
      <c r="A101" s="31"/>
      <c r="B101" s="31"/>
      <c r="C101" s="31"/>
      <c r="D101" s="31"/>
      <c r="E101" s="31"/>
      <c r="F101" s="31"/>
    </row>
    <row r="102" ht="16.5" spans="1:6">
      <c r="A102" s="31"/>
      <c r="B102" s="31"/>
      <c r="C102" s="31"/>
      <c r="D102" s="31"/>
      <c r="E102" s="31"/>
      <c r="F102" s="31"/>
    </row>
    <row r="103" ht="16.5" spans="1:6">
      <c r="A103" s="31"/>
      <c r="B103" s="31"/>
      <c r="C103" s="31"/>
      <c r="D103" s="31"/>
      <c r="E103" s="31"/>
      <c r="F103" s="31"/>
    </row>
    <row r="104" ht="16.5" spans="1:6">
      <c r="A104" s="31"/>
      <c r="B104" s="31"/>
      <c r="C104" s="31"/>
      <c r="D104" s="31"/>
      <c r="E104" s="31"/>
      <c r="F104" s="31"/>
    </row>
    <row r="105" ht="16.5" spans="1:6">
      <c r="A105" s="31"/>
      <c r="B105" s="31"/>
      <c r="C105" s="31"/>
      <c r="D105" s="31"/>
      <c r="E105" s="31"/>
      <c r="F105" s="31"/>
    </row>
    <row r="106" ht="16.5" spans="1:6">
      <c r="A106" s="31"/>
      <c r="B106" s="31"/>
      <c r="C106" s="31"/>
      <c r="D106" s="31"/>
      <c r="E106" s="31"/>
      <c r="F106" s="31"/>
    </row>
    <row r="107" ht="16.5" spans="1:6">
      <c r="A107" s="31"/>
      <c r="B107" s="31"/>
      <c r="C107" s="31"/>
      <c r="D107" s="31"/>
      <c r="E107" s="31"/>
      <c r="F107" s="31"/>
    </row>
    <row r="108" ht="16.5" spans="1:6">
      <c r="A108" s="31"/>
      <c r="B108" s="31"/>
      <c r="C108" s="31"/>
      <c r="D108" s="31"/>
      <c r="E108" s="31"/>
      <c r="F108" s="31"/>
    </row>
    <row r="109" ht="16.5" spans="1:6">
      <c r="A109" s="31"/>
      <c r="B109" s="31"/>
      <c r="C109" s="31"/>
      <c r="D109" s="31"/>
      <c r="E109" s="31"/>
      <c r="F109" s="31"/>
    </row>
    <row r="110" ht="16.5" spans="1:6">
      <c r="A110" s="31"/>
      <c r="B110" s="31"/>
      <c r="C110" s="31"/>
      <c r="D110" s="31"/>
      <c r="E110" s="31"/>
      <c r="F110" s="31"/>
    </row>
    <row r="111" ht="16.5" spans="1:6">
      <c r="A111" s="31"/>
      <c r="B111" s="31"/>
      <c r="C111" s="31"/>
      <c r="D111" s="31"/>
      <c r="E111" s="31"/>
      <c r="F111" s="31"/>
    </row>
    <row r="112" ht="16.5" spans="1:6">
      <c r="A112" s="31"/>
      <c r="B112" s="31"/>
      <c r="C112" s="31"/>
      <c r="D112" s="31"/>
      <c r="E112" s="31"/>
      <c r="F112" s="31"/>
    </row>
    <row r="113" ht="16.5" spans="1:6">
      <c r="A113" s="31"/>
      <c r="B113" s="31"/>
      <c r="C113" s="31"/>
      <c r="D113" s="31"/>
      <c r="E113" s="31"/>
      <c r="F113" s="31"/>
    </row>
    <row r="114" ht="16.5" spans="1:6">
      <c r="A114" s="31"/>
      <c r="B114" s="31"/>
      <c r="C114" s="31"/>
      <c r="D114" s="31"/>
      <c r="E114" s="31"/>
      <c r="F114" s="31"/>
    </row>
    <row r="115" ht="16.5" spans="1:6">
      <c r="A115" s="31"/>
      <c r="B115" s="31"/>
      <c r="C115" s="31"/>
      <c r="D115" s="31"/>
      <c r="E115" s="31"/>
      <c r="F115" s="31"/>
    </row>
    <row r="116" ht="16.5" spans="1:6">
      <c r="A116" s="31"/>
      <c r="B116" s="31"/>
      <c r="C116" s="31"/>
      <c r="D116" s="31"/>
      <c r="E116" s="31"/>
      <c r="F116" s="31"/>
    </row>
    <row r="117" ht="16.5" spans="1:6">
      <c r="A117" s="31"/>
      <c r="B117" s="31"/>
      <c r="C117" s="31"/>
      <c r="D117" s="31"/>
      <c r="E117" s="31"/>
      <c r="F117" s="31"/>
    </row>
    <row r="118" ht="16.5" spans="1:6">
      <c r="A118" s="31"/>
      <c r="B118" s="31"/>
      <c r="C118" s="31"/>
      <c r="D118" s="31"/>
      <c r="E118" s="31"/>
      <c r="F118" s="31"/>
    </row>
    <row r="119" ht="16.5" spans="1:6">
      <c r="A119" s="31"/>
      <c r="B119" s="31"/>
      <c r="C119" s="31"/>
      <c r="D119" s="31"/>
      <c r="E119" s="31"/>
      <c r="F119" s="31"/>
    </row>
    <row r="120" ht="16.5" spans="1:6">
      <c r="A120" s="31"/>
      <c r="B120" s="31"/>
      <c r="C120" s="31"/>
      <c r="D120" s="31"/>
      <c r="E120" s="31"/>
      <c r="F120" s="31"/>
    </row>
    <row r="121" ht="16.5" spans="1:6">
      <c r="A121" s="31"/>
      <c r="B121" s="31"/>
      <c r="C121" s="31"/>
      <c r="D121" s="31"/>
      <c r="E121" s="31"/>
      <c r="F121" s="31"/>
    </row>
    <row r="122" ht="16.5" spans="1:6">
      <c r="A122" s="31"/>
      <c r="B122" s="31"/>
      <c r="C122" s="31"/>
      <c r="D122" s="31"/>
      <c r="E122" s="31"/>
      <c r="F122" s="31"/>
    </row>
    <row r="123" ht="16.5" spans="1:6">
      <c r="A123" s="31"/>
      <c r="B123" s="31"/>
      <c r="C123" s="31"/>
      <c r="D123" s="31"/>
      <c r="E123" s="31"/>
      <c r="F123" s="31"/>
    </row>
    <row r="124" ht="16.5" spans="1:6">
      <c r="A124" s="31"/>
      <c r="B124" s="31"/>
      <c r="C124" s="31"/>
      <c r="D124" s="31"/>
      <c r="E124" s="31"/>
      <c r="F124" s="31"/>
    </row>
    <row r="125" ht="16.5" spans="1:6">
      <c r="A125" s="31"/>
      <c r="B125" s="31"/>
      <c r="C125" s="31"/>
      <c r="D125" s="31"/>
      <c r="E125" s="31"/>
      <c r="F125" s="31"/>
    </row>
    <row r="126" ht="16.5" spans="1:6">
      <c r="A126" s="31"/>
      <c r="B126" s="31"/>
      <c r="C126" s="31"/>
      <c r="D126" s="31"/>
      <c r="E126" s="31"/>
      <c r="F126" s="31"/>
    </row>
    <row r="127" ht="16.5" spans="1:6">
      <c r="A127" s="31"/>
      <c r="B127" s="31"/>
      <c r="C127" s="31"/>
      <c r="D127" s="31"/>
      <c r="E127" s="31"/>
      <c r="F127" s="31"/>
    </row>
    <row r="128" ht="16.5" spans="1:6">
      <c r="A128" s="31"/>
      <c r="B128" s="31"/>
      <c r="C128" s="31"/>
      <c r="D128" s="31"/>
      <c r="E128" s="31"/>
      <c r="F128" s="31"/>
    </row>
    <row r="129" ht="16.5" spans="1:6">
      <c r="A129" s="31"/>
      <c r="B129" s="31"/>
      <c r="C129" s="31"/>
      <c r="D129" s="31"/>
      <c r="E129" s="31"/>
      <c r="F129" s="31"/>
    </row>
    <row r="130" ht="16.5" spans="1:6">
      <c r="A130" s="31"/>
      <c r="B130" s="31"/>
      <c r="C130" s="31"/>
      <c r="D130" s="31"/>
      <c r="E130" s="31"/>
      <c r="F130" s="31"/>
    </row>
    <row r="131" ht="16.5" spans="1:6">
      <c r="A131" s="31"/>
      <c r="B131" s="31"/>
      <c r="C131" s="31"/>
      <c r="D131" s="31"/>
      <c r="E131" s="31"/>
      <c r="F131" s="31"/>
    </row>
    <row r="132" ht="16.5" spans="1:6">
      <c r="A132" s="31"/>
      <c r="B132" s="31"/>
      <c r="C132" s="31"/>
      <c r="D132" s="31"/>
      <c r="E132" s="31"/>
      <c r="F132" s="31"/>
    </row>
    <row r="133" ht="16.5" spans="1:6">
      <c r="A133" s="31"/>
      <c r="B133" s="31"/>
      <c r="C133" s="31"/>
      <c r="D133" s="31"/>
      <c r="E133" s="31"/>
      <c r="F133" s="31"/>
    </row>
    <row r="134" ht="16.5" spans="1:6">
      <c r="A134" s="31"/>
      <c r="B134" s="31"/>
      <c r="C134" s="31"/>
      <c r="D134" s="31"/>
      <c r="E134" s="31"/>
      <c r="F134" s="31"/>
    </row>
    <row r="135" ht="16.5" spans="1:6">
      <c r="A135" s="31"/>
      <c r="B135" s="31"/>
      <c r="C135" s="31"/>
      <c r="D135" s="31"/>
      <c r="E135" s="31"/>
      <c r="F135" s="31"/>
    </row>
    <row r="136" ht="16.5" spans="1:6">
      <c r="A136" s="31"/>
      <c r="B136" s="31"/>
      <c r="C136" s="31"/>
      <c r="D136" s="31"/>
      <c r="E136" s="31"/>
      <c r="F136" s="31"/>
    </row>
    <row r="137" ht="16.5" spans="1:6">
      <c r="A137" s="31"/>
      <c r="B137" s="31"/>
      <c r="C137" s="31"/>
      <c r="D137" s="31"/>
      <c r="E137" s="31"/>
      <c r="F137" s="31"/>
    </row>
    <row r="138" ht="16.5" spans="1:6">
      <c r="A138" s="31"/>
      <c r="B138" s="31"/>
      <c r="C138" s="31"/>
      <c r="D138" s="31"/>
      <c r="E138" s="31"/>
      <c r="F138" s="31"/>
    </row>
    <row r="139" ht="16.5" spans="1:6">
      <c r="A139" s="31"/>
      <c r="B139" s="31"/>
      <c r="C139" s="31"/>
      <c r="D139" s="31"/>
      <c r="E139" s="31"/>
      <c r="F139" s="31"/>
    </row>
    <row r="140" ht="16.5" spans="1:6">
      <c r="A140" s="31"/>
      <c r="B140" s="31"/>
      <c r="C140" s="31"/>
      <c r="D140" s="31"/>
      <c r="E140" s="31"/>
      <c r="F140" s="31"/>
    </row>
    <row r="141" ht="16.5" spans="1:6">
      <c r="A141" s="31"/>
      <c r="B141" s="31"/>
      <c r="C141" s="31"/>
      <c r="D141" s="31"/>
      <c r="E141" s="31"/>
      <c r="F141" s="31"/>
    </row>
    <row r="142" ht="16.5" spans="1:6">
      <c r="A142" s="31"/>
      <c r="B142" s="31"/>
      <c r="C142" s="31"/>
      <c r="D142" s="31"/>
      <c r="E142" s="31"/>
      <c r="F142" s="31"/>
    </row>
    <row r="143" ht="16.5" spans="1:6">
      <c r="A143" s="31"/>
      <c r="B143" s="31"/>
      <c r="C143" s="31"/>
      <c r="D143" s="31"/>
      <c r="E143" s="31"/>
      <c r="F143" s="31"/>
    </row>
    <row r="144" ht="16.5" spans="1:6">
      <c r="A144" s="31"/>
      <c r="B144" s="31"/>
      <c r="C144" s="31"/>
      <c r="D144" s="31"/>
      <c r="E144" s="31"/>
      <c r="F144" s="31"/>
    </row>
    <row r="145" ht="16.5" spans="1:3">
      <c r="A145" s="31"/>
      <c r="B145" s="31"/>
      <c r="C145" s="31"/>
    </row>
    <row r="146" ht="16.5" spans="1:3">
      <c r="A146" s="31"/>
      <c r="B146" s="31"/>
      <c r="C146" s="31"/>
    </row>
    <row r="147" ht="16.5" spans="1:3">
      <c r="A147" s="31"/>
      <c r="B147" s="31"/>
      <c r="C147" s="31"/>
    </row>
    <row r="148" ht="16.5" spans="1:3">
      <c r="A148" s="31"/>
      <c r="B148" s="31"/>
      <c r="C148" s="31"/>
    </row>
    <row r="149" ht="16.5" spans="1:3">
      <c r="A149" s="31"/>
      <c r="B149" s="31"/>
      <c r="C149" s="31"/>
    </row>
    <row r="150" ht="16.5" spans="1:3">
      <c r="A150" s="31"/>
      <c r="B150" s="31"/>
      <c r="C150" s="31"/>
    </row>
    <row r="151" ht="16.5" spans="1:3">
      <c r="A151" s="31"/>
      <c r="B151" s="31"/>
      <c r="C151" s="31"/>
    </row>
    <row r="152" ht="16.5" spans="1:3">
      <c r="A152" s="31"/>
      <c r="B152" s="31"/>
      <c r="C152" s="31"/>
    </row>
    <row r="153" ht="16.5" spans="1:3">
      <c r="A153" s="31"/>
      <c r="B153" s="31"/>
      <c r="C153" s="31"/>
    </row>
    <row r="154" ht="16.5" spans="1:3">
      <c r="A154" s="31"/>
      <c r="B154" s="31"/>
      <c r="C154" s="31"/>
    </row>
    <row r="155" ht="16.5" spans="1:3">
      <c r="A155" s="31"/>
      <c r="B155" s="31"/>
      <c r="C155" s="31"/>
    </row>
    <row r="156" ht="16.5" spans="1:3">
      <c r="A156" s="31"/>
      <c r="B156" s="31"/>
      <c r="C156" s="31"/>
    </row>
    <row r="157" ht="16.5" spans="1:3">
      <c r="A157" s="31"/>
      <c r="B157" s="31"/>
      <c r="C157" s="31"/>
    </row>
    <row r="158" ht="16.5" spans="1:3">
      <c r="A158" s="31"/>
      <c r="B158" s="31"/>
      <c r="C158" s="31"/>
    </row>
    <row r="159" ht="16.5" spans="1:3">
      <c r="A159" s="31"/>
      <c r="B159" s="31"/>
      <c r="C159" s="31"/>
    </row>
    <row r="160" ht="16.5" spans="1:3">
      <c r="A160" s="31"/>
      <c r="B160" s="31"/>
      <c r="C160" s="3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9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120</v>
      </c>
      <c r="B1" s="2"/>
      <c r="C1" s="2"/>
      <c r="D1" s="2"/>
      <c r="E1" s="2"/>
      <c r="F1" s="2"/>
      <c r="G1" s="2"/>
      <c r="H1" s="2"/>
      <c r="I1" s="2"/>
      <c r="J1" s="2"/>
      <c r="K1" s="1" t="s">
        <v>121</v>
      </c>
      <c r="L1" s="1"/>
      <c r="M1" s="1"/>
      <c r="N1" s="1"/>
      <c r="O1" s="1"/>
      <c r="P1" s="1"/>
      <c r="Q1" s="1"/>
      <c r="R1" s="1"/>
    </row>
    <row r="2" ht="22.5" spans="1:18">
      <c r="A2" s="3" t="s">
        <v>122</v>
      </c>
      <c r="B2" s="4" t="s">
        <v>123</v>
      </c>
      <c r="C2" s="4" t="s">
        <v>124</v>
      </c>
      <c r="D2" s="4" t="s">
        <v>125</v>
      </c>
      <c r="E2" s="4" t="s">
        <v>126</v>
      </c>
      <c r="F2" s="4" t="s">
        <v>127</v>
      </c>
      <c r="G2" s="4" t="s">
        <v>128</v>
      </c>
      <c r="H2" s="4" t="s">
        <v>129</v>
      </c>
      <c r="I2" s="4" t="s">
        <v>130</v>
      </c>
      <c r="J2" s="4" t="s">
        <v>131</v>
      </c>
      <c r="K2" s="12" t="s">
        <v>132</v>
      </c>
      <c r="L2" s="12" t="s">
        <v>133</v>
      </c>
      <c r="M2" s="12" t="s">
        <v>134</v>
      </c>
      <c r="N2" s="12" t="s">
        <v>135</v>
      </c>
      <c r="O2" s="12" t="s">
        <v>136</v>
      </c>
      <c r="P2" s="12" t="s">
        <v>137</v>
      </c>
      <c r="Q2" s="12" t="s">
        <v>138</v>
      </c>
      <c r="R2" s="12" t="s">
        <v>139</v>
      </c>
    </row>
    <row r="3" ht="16.5" spans="1:18">
      <c r="A3" s="16">
        <v>131</v>
      </c>
      <c r="B3" s="16" t="s">
        <v>140</v>
      </c>
      <c r="C3" s="16">
        <v>1809.664</v>
      </c>
      <c r="D3" s="16">
        <v>2581.949</v>
      </c>
      <c r="E3" s="16">
        <v>1</v>
      </c>
      <c r="F3" s="17">
        <v>0</v>
      </c>
      <c r="G3" s="17">
        <v>0</v>
      </c>
      <c r="H3" s="17">
        <v>1</v>
      </c>
      <c r="I3" s="17">
        <v>0.367</v>
      </c>
      <c r="J3" s="17">
        <v>30.168</v>
      </c>
      <c r="K3" s="22">
        <v>2</v>
      </c>
      <c r="L3" s="22">
        <v>2</v>
      </c>
      <c r="M3" s="22">
        <v>0</v>
      </c>
      <c r="N3" s="22">
        <v>0</v>
      </c>
      <c r="O3" s="22">
        <v>0</v>
      </c>
      <c r="P3" s="22">
        <v>6.663</v>
      </c>
      <c r="Q3" s="22">
        <v>0</v>
      </c>
      <c r="R3" s="22">
        <v>1</v>
      </c>
    </row>
    <row r="4" ht="16.5" spans="1:18">
      <c r="A4" s="16">
        <v>399283</v>
      </c>
      <c r="B4" s="16" t="s">
        <v>141</v>
      </c>
      <c r="C4" s="16">
        <v>2639.426</v>
      </c>
      <c r="D4" s="16">
        <v>3554.138</v>
      </c>
      <c r="E4" s="16">
        <v>1</v>
      </c>
      <c r="F4" s="17">
        <v>0</v>
      </c>
      <c r="G4" s="17">
        <v>0</v>
      </c>
      <c r="H4" s="17">
        <v>1</v>
      </c>
      <c r="I4" s="17">
        <v>0.895</v>
      </c>
      <c r="J4" s="17">
        <v>26.401</v>
      </c>
      <c r="K4" s="22">
        <v>2</v>
      </c>
      <c r="L4" s="22">
        <v>2</v>
      </c>
      <c r="M4" s="22">
        <v>0</v>
      </c>
      <c r="N4" s="22">
        <v>0</v>
      </c>
      <c r="O4" s="22">
        <v>0</v>
      </c>
      <c r="P4" s="22">
        <v>7.002</v>
      </c>
      <c r="Q4" s="22">
        <v>0</v>
      </c>
      <c r="R4" s="22">
        <v>1</v>
      </c>
    </row>
    <row r="5" ht="16.5" spans="1:18">
      <c r="A5" s="16">
        <v>399307</v>
      </c>
      <c r="B5" s="16" t="s">
        <v>142</v>
      </c>
      <c r="C5" s="16">
        <v>264.815</v>
      </c>
      <c r="D5" s="16">
        <v>301.287</v>
      </c>
      <c r="E5" s="16">
        <v>1</v>
      </c>
      <c r="F5" s="17">
        <v>0</v>
      </c>
      <c r="G5" s="17">
        <v>0</v>
      </c>
      <c r="H5" s="17">
        <v>1</v>
      </c>
      <c r="I5" s="17">
        <v>0.422</v>
      </c>
      <c r="J5" s="17">
        <v>12.476</v>
      </c>
      <c r="K5" s="22">
        <v>1</v>
      </c>
      <c r="L5" s="22">
        <v>1</v>
      </c>
      <c r="M5" s="22">
        <v>0</v>
      </c>
      <c r="N5" s="22">
        <v>0</v>
      </c>
      <c r="O5" s="22">
        <v>0</v>
      </c>
      <c r="P5" s="22">
        <v>0.22</v>
      </c>
      <c r="Q5" s="22">
        <v>0</v>
      </c>
      <c r="R5" s="22">
        <v>1</v>
      </c>
    </row>
    <row r="6" ht="16.5" spans="1:18">
      <c r="A6" s="16">
        <v>399360</v>
      </c>
      <c r="B6" s="16" t="s">
        <v>143</v>
      </c>
      <c r="C6" s="16">
        <v>4247.933</v>
      </c>
      <c r="D6" s="16">
        <v>6001.986</v>
      </c>
      <c r="E6" s="16">
        <v>1</v>
      </c>
      <c r="F6" s="17">
        <v>0</v>
      </c>
      <c r="G6" s="17">
        <v>0</v>
      </c>
      <c r="H6" s="17">
        <v>1</v>
      </c>
      <c r="I6" s="17">
        <v>3.406</v>
      </c>
      <c r="J6" s="17">
        <v>31.635</v>
      </c>
      <c r="K6" s="22">
        <v>2</v>
      </c>
      <c r="L6" s="22">
        <v>2</v>
      </c>
      <c r="M6" s="22">
        <v>0</v>
      </c>
      <c r="N6" s="22">
        <v>0</v>
      </c>
      <c r="O6" s="22">
        <v>0</v>
      </c>
      <c r="P6" s="22">
        <v>7.266</v>
      </c>
      <c r="Q6" s="22">
        <v>0</v>
      </c>
      <c r="R6" s="22">
        <v>1</v>
      </c>
    </row>
    <row r="7" ht="16.5" spans="1:18">
      <c r="A7" s="16">
        <v>399413</v>
      </c>
      <c r="B7" s="16" t="s">
        <v>144</v>
      </c>
      <c r="C7" s="16">
        <v>140.526</v>
      </c>
      <c r="D7" s="16">
        <v>156.709</v>
      </c>
      <c r="E7" s="16">
        <v>1</v>
      </c>
      <c r="F7" s="17">
        <v>0</v>
      </c>
      <c r="G7" s="17">
        <v>0</v>
      </c>
      <c r="H7" s="17">
        <v>1</v>
      </c>
      <c r="I7" s="17">
        <v>0.693</v>
      </c>
      <c r="J7" s="17">
        <v>10.948</v>
      </c>
      <c r="K7" s="22">
        <v>3</v>
      </c>
      <c r="L7" s="22">
        <v>0</v>
      </c>
      <c r="M7" s="22">
        <v>0</v>
      </c>
      <c r="N7" s="22">
        <v>0</v>
      </c>
      <c r="O7" s="22">
        <v>0</v>
      </c>
      <c r="P7" s="22">
        <v>4.011</v>
      </c>
      <c r="Q7" s="22">
        <v>0</v>
      </c>
      <c r="R7" s="22">
        <v>0</v>
      </c>
    </row>
    <row r="8" ht="16.5" spans="1:18">
      <c r="A8" s="16">
        <v>399996</v>
      </c>
      <c r="B8" s="16" t="s">
        <v>145</v>
      </c>
      <c r="C8" s="16">
        <v>2530.511</v>
      </c>
      <c r="D8" s="16">
        <v>3495.483</v>
      </c>
      <c r="E8" s="16">
        <v>1</v>
      </c>
      <c r="F8" s="17">
        <v>0</v>
      </c>
      <c r="G8" s="17">
        <v>0</v>
      </c>
      <c r="H8" s="17">
        <v>1</v>
      </c>
      <c r="I8" s="17">
        <v>3.569</v>
      </c>
      <c r="J8" s="17">
        <v>30.19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7.575</v>
      </c>
      <c r="Q8" s="22">
        <v>0</v>
      </c>
      <c r="R8" s="22">
        <v>0</v>
      </c>
    </row>
    <row r="9" ht="16.5" spans="1:18">
      <c r="A9" s="16">
        <v>980030</v>
      </c>
      <c r="B9" s="16" t="s">
        <v>146</v>
      </c>
      <c r="C9" s="16">
        <v>4376.272</v>
      </c>
      <c r="D9" s="16">
        <v>5772.93</v>
      </c>
      <c r="E9" s="16">
        <v>1</v>
      </c>
      <c r="F9" s="17">
        <v>0</v>
      </c>
      <c r="G9" s="17">
        <v>0</v>
      </c>
      <c r="H9" s="17">
        <v>1</v>
      </c>
      <c r="I9" s="17">
        <v>0.074</v>
      </c>
      <c r="J9" s="17">
        <v>24.25</v>
      </c>
      <c r="K9" s="22">
        <v>0</v>
      </c>
      <c r="L9" s="22">
        <v>2</v>
      </c>
      <c r="M9" s="22">
        <v>0</v>
      </c>
      <c r="N9" s="22">
        <v>0</v>
      </c>
      <c r="O9" s="22">
        <v>0</v>
      </c>
      <c r="P9" s="22">
        <v>9.412</v>
      </c>
      <c r="Q9" s="22">
        <v>0</v>
      </c>
      <c r="R9" s="22">
        <v>0</v>
      </c>
    </row>
    <row r="10" ht="16.5" spans="1:18">
      <c r="A10" s="18">
        <v>908</v>
      </c>
      <c r="B10" s="18" t="s">
        <v>147</v>
      </c>
      <c r="C10" s="18">
        <v>2204.875</v>
      </c>
      <c r="D10" s="18">
        <v>2650.152</v>
      </c>
      <c r="E10" s="18">
        <v>0</v>
      </c>
      <c r="F10" s="18">
        <v>1</v>
      </c>
      <c r="G10" s="17">
        <v>0</v>
      </c>
      <c r="H10" s="17">
        <v>0</v>
      </c>
      <c r="I10" s="17">
        <v>0</v>
      </c>
      <c r="J10" s="17">
        <v>0.418</v>
      </c>
      <c r="K10" s="22">
        <v>2</v>
      </c>
      <c r="L10" s="22">
        <v>1</v>
      </c>
      <c r="M10" s="22">
        <v>0</v>
      </c>
      <c r="N10" s="22">
        <v>0</v>
      </c>
      <c r="O10" s="22">
        <v>0</v>
      </c>
      <c r="P10" s="22">
        <v>3.33</v>
      </c>
      <c r="Q10" s="22">
        <v>0</v>
      </c>
      <c r="R10" s="22">
        <v>0</v>
      </c>
    </row>
    <row r="11" ht="16.5" spans="1:18">
      <c r="A11" s="18">
        <v>399436</v>
      </c>
      <c r="B11" s="18" t="s">
        <v>148</v>
      </c>
      <c r="C11" s="18">
        <v>3784.993</v>
      </c>
      <c r="D11" s="18">
        <v>4766.112</v>
      </c>
      <c r="E11" s="18">
        <v>0</v>
      </c>
      <c r="F11" s="18">
        <v>1</v>
      </c>
      <c r="G11" s="17">
        <v>0</v>
      </c>
      <c r="H11" s="17">
        <v>0</v>
      </c>
      <c r="I11" s="17">
        <v>0</v>
      </c>
      <c r="J11" s="17">
        <v>0.39</v>
      </c>
      <c r="K11" s="22">
        <v>3</v>
      </c>
      <c r="L11" s="22">
        <v>2</v>
      </c>
      <c r="M11" s="22">
        <v>0</v>
      </c>
      <c r="N11" s="22">
        <v>0</v>
      </c>
      <c r="O11" s="22">
        <v>0</v>
      </c>
      <c r="P11" s="22">
        <v>11.286</v>
      </c>
      <c r="Q11" s="22">
        <v>0</v>
      </c>
      <c r="R11" s="22">
        <v>1</v>
      </c>
    </row>
    <row r="12" ht="16.5" spans="1:18">
      <c r="A12" s="19">
        <v>12</v>
      </c>
      <c r="B12" s="19" t="s">
        <v>149</v>
      </c>
      <c r="C12" s="19">
        <v>217.014</v>
      </c>
      <c r="D12" s="19">
        <v>221.742</v>
      </c>
      <c r="E12" s="19">
        <v>0</v>
      </c>
      <c r="F12" s="19">
        <v>0</v>
      </c>
      <c r="G12" s="19">
        <v>0</v>
      </c>
      <c r="H12" s="19">
        <v>1</v>
      </c>
      <c r="I12" s="17">
        <v>1.115</v>
      </c>
      <c r="J12" s="17">
        <v>3.224</v>
      </c>
      <c r="K12" s="22">
        <v>1</v>
      </c>
      <c r="L12" s="22">
        <v>1</v>
      </c>
      <c r="M12" s="22">
        <v>0</v>
      </c>
      <c r="N12" s="22">
        <v>0</v>
      </c>
      <c r="O12" s="22">
        <v>0</v>
      </c>
      <c r="P12" s="22">
        <v>18.965</v>
      </c>
      <c r="Q12" s="22">
        <v>0</v>
      </c>
      <c r="R12" s="22">
        <v>0</v>
      </c>
    </row>
    <row r="13" ht="16.5" spans="1:18">
      <c r="A13" s="19">
        <v>13</v>
      </c>
      <c r="B13" s="19" t="s">
        <v>150</v>
      </c>
      <c r="C13" s="19">
        <v>290.883</v>
      </c>
      <c r="D13" s="19">
        <v>293.387</v>
      </c>
      <c r="E13" s="19">
        <v>0</v>
      </c>
      <c r="F13" s="19">
        <v>0</v>
      </c>
      <c r="G13" s="19">
        <v>0</v>
      </c>
      <c r="H13" s="19">
        <v>1</v>
      </c>
      <c r="I13" s="17">
        <v>0.582</v>
      </c>
      <c r="J13" s="17">
        <v>1.431</v>
      </c>
      <c r="K13" s="22">
        <v>2</v>
      </c>
      <c r="L13" s="22">
        <v>1</v>
      </c>
      <c r="M13" s="22">
        <v>0</v>
      </c>
      <c r="N13" s="22">
        <v>0</v>
      </c>
      <c r="O13" s="22">
        <v>0</v>
      </c>
      <c r="P13" s="22">
        <v>15.569</v>
      </c>
      <c r="Q13" s="22">
        <v>0</v>
      </c>
      <c r="R13" s="22">
        <v>1</v>
      </c>
    </row>
    <row r="14" ht="16.5" spans="1:18">
      <c r="A14" s="19">
        <v>22</v>
      </c>
      <c r="B14" s="19" t="s">
        <v>151</v>
      </c>
      <c r="C14" s="19">
        <v>244.164</v>
      </c>
      <c r="D14" s="19">
        <v>246.208</v>
      </c>
      <c r="E14" s="19">
        <v>0</v>
      </c>
      <c r="F14" s="19">
        <v>0</v>
      </c>
      <c r="G14" s="19">
        <v>0</v>
      </c>
      <c r="H14" s="19">
        <v>1</v>
      </c>
      <c r="I14" s="17">
        <v>0.543</v>
      </c>
      <c r="J14" s="17">
        <v>1.369</v>
      </c>
      <c r="K14" s="22">
        <v>4</v>
      </c>
      <c r="L14" s="22">
        <v>1</v>
      </c>
      <c r="M14" s="22">
        <v>-1</v>
      </c>
      <c r="N14" s="22">
        <v>1</v>
      </c>
      <c r="O14" s="22">
        <v>0</v>
      </c>
      <c r="P14" s="22">
        <v>0.029</v>
      </c>
      <c r="Q14" s="22">
        <v>0</v>
      </c>
      <c r="R14" s="22">
        <v>0</v>
      </c>
    </row>
    <row r="15" ht="16.5" spans="1:18">
      <c r="A15" s="19">
        <v>61</v>
      </c>
      <c r="B15" s="19" t="s">
        <v>152</v>
      </c>
      <c r="C15" s="19">
        <v>172.773</v>
      </c>
      <c r="D15" s="19">
        <v>175.68</v>
      </c>
      <c r="E15" s="19">
        <v>0</v>
      </c>
      <c r="F15" s="19">
        <v>0</v>
      </c>
      <c r="G15" s="19">
        <v>0</v>
      </c>
      <c r="H15" s="19">
        <v>1</v>
      </c>
      <c r="I15" s="17">
        <v>0.772</v>
      </c>
      <c r="J15" s="17">
        <v>2.413</v>
      </c>
      <c r="K15" s="22">
        <v>4</v>
      </c>
      <c r="L15" s="22">
        <v>1</v>
      </c>
      <c r="M15" s="22">
        <v>-1</v>
      </c>
      <c r="N15" s="22">
        <v>1</v>
      </c>
      <c r="O15" s="22">
        <v>0</v>
      </c>
      <c r="P15" s="22">
        <v>0.004</v>
      </c>
      <c r="Q15" s="22">
        <v>0</v>
      </c>
      <c r="R15" s="22">
        <v>0</v>
      </c>
    </row>
    <row r="16" ht="16.5" spans="1:18">
      <c r="A16" s="19">
        <v>101</v>
      </c>
      <c r="B16" s="19" t="s">
        <v>153</v>
      </c>
      <c r="C16" s="19">
        <v>242.249</v>
      </c>
      <c r="D16" s="19">
        <v>244.225</v>
      </c>
      <c r="E16" s="19">
        <v>0</v>
      </c>
      <c r="F16" s="19">
        <v>0</v>
      </c>
      <c r="G16" s="19">
        <v>0</v>
      </c>
      <c r="H16" s="19">
        <v>1</v>
      </c>
      <c r="I16" s="17">
        <v>0.574</v>
      </c>
      <c r="J16" s="17">
        <v>1.378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1.916</v>
      </c>
      <c r="Q16" s="22">
        <v>0</v>
      </c>
      <c r="R16" s="22">
        <v>0</v>
      </c>
    </row>
    <row r="17" ht="16.5" spans="1:18">
      <c r="A17" s="19">
        <v>116</v>
      </c>
      <c r="B17" s="19" t="s">
        <v>154</v>
      </c>
      <c r="C17" s="19">
        <v>192.752</v>
      </c>
      <c r="D17" s="19">
        <v>194.179</v>
      </c>
      <c r="E17" s="19">
        <v>0</v>
      </c>
      <c r="F17" s="19">
        <v>0</v>
      </c>
      <c r="G17" s="19">
        <v>0</v>
      </c>
      <c r="H17" s="19">
        <v>1</v>
      </c>
      <c r="I17" s="17">
        <v>0.693</v>
      </c>
      <c r="J17" s="17">
        <v>1.423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5.341</v>
      </c>
      <c r="Q17" s="22">
        <v>0</v>
      </c>
      <c r="R17" s="22">
        <v>0</v>
      </c>
    </row>
    <row r="18" ht="16.5" spans="1:18">
      <c r="A18" s="19">
        <v>139</v>
      </c>
      <c r="B18" s="19" t="s">
        <v>155</v>
      </c>
      <c r="C18" s="19">
        <v>338.887</v>
      </c>
      <c r="D18" s="19">
        <v>373.566</v>
      </c>
      <c r="E18" s="19">
        <v>0</v>
      </c>
      <c r="F18" s="19">
        <v>0</v>
      </c>
      <c r="G18" s="19">
        <v>0</v>
      </c>
      <c r="H18" s="19">
        <v>1</v>
      </c>
      <c r="I18" s="17">
        <v>1.131</v>
      </c>
      <c r="J18" s="17">
        <v>10.31</v>
      </c>
      <c r="K18" s="22">
        <v>2</v>
      </c>
      <c r="L18" s="22">
        <v>2</v>
      </c>
      <c r="M18" s="22">
        <v>0</v>
      </c>
      <c r="N18" s="22">
        <v>0</v>
      </c>
      <c r="O18" s="22">
        <v>0</v>
      </c>
      <c r="P18" s="22">
        <v>5.635</v>
      </c>
      <c r="Q18" s="22">
        <v>0</v>
      </c>
      <c r="R18" s="22">
        <v>1</v>
      </c>
    </row>
    <row r="19" ht="16.5" spans="1:18">
      <c r="A19" s="19">
        <v>832</v>
      </c>
      <c r="B19" s="19" t="s">
        <v>156</v>
      </c>
      <c r="C19" s="19">
        <v>378.719</v>
      </c>
      <c r="D19" s="19">
        <v>422.122</v>
      </c>
      <c r="E19" s="19">
        <v>0</v>
      </c>
      <c r="F19" s="19">
        <v>0</v>
      </c>
      <c r="G19" s="19">
        <v>0</v>
      </c>
      <c r="H19" s="19">
        <v>1</v>
      </c>
      <c r="I19" s="17">
        <v>1.136</v>
      </c>
      <c r="J19" s="17">
        <v>11.302</v>
      </c>
      <c r="K19" s="22">
        <v>1</v>
      </c>
      <c r="L19" s="22">
        <v>0</v>
      </c>
      <c r="M19" s="22">
        <v>0</v>
      </c>
      <c r="N19" s="22">
        <v>0</v>
      </c>
      <c r="O19" s="22">
        <v>0</v>
      </c>
      <c r="P19" s="22">
        <v>4.493</v>
      </c>
      <c r="Q19" s="22">
        <v>0</v>
      </c>
      <c r="R19" s="22">
        <v>0</v>
      </c>
    </row>
    <row r="20" ht="16.5" spans="1:18">
      <c r="A20" s="19">
        <v>869</v>
      </c>
      <c r="B20" s="19" t="s">
        <v>157</v>
      </c>
      <c r="C20" s="19">
        <v>2833.738</v>
      </c>
      <c r="D20" s="19">
        <v>3256.798</v>
      </c>
      <c r="E20" s="19">
        <v>0</v>
      </c>
      <c r="F20" s="19">
        <v>0</v>
      </c>
      <c r="G20" s="19">
        <v>0</v>
      </c>
      <c r="H20" s="19">
        <v>1</v>
      </c>
      <c r="I20" s="17">
        <v>2.118</v>
      </c>
      <c r="J20" s="17">
        <v>14.833</v>
      </c>
      <c r="K20" s="22">
        <v>0</v>
      </c>
      <c r="L20" s="22">
        <v>1</v>
      </c>
      <c r="M20" s="22">
        <v>0</v>
      </c>
      <c r="N20" s="22">
        <v>0</v>
      </c>
      <c r="O20" s="22">
        <v>0</v>
      </c>
      <c r="P20" s="22">
        <v>1.777</v>
      </c>
      <c r="Q20" s="22">
        <v>0</v>
      </c>
      <c r="R20" s="22">
        <v>0</v>
      </c>
    </row>
    <row r="21" ht="16.5" spans="1:18">
      <c r="A21" s="19">
        <v>923</v>
      </c>
      <c r="B21" s="19" t="s">
        <v>158</v>
      </c>
      <c r="C21" s="19">
        <v>244.747</v>
      </c>
      <c r="D21" s="19">
        <v>246.79</v>
      </c>
      <c r="E21" s="19">
        <v>0</v>
      </c>
      <c r="F21" s="19">
        <v>0</v>
      </c>
      <c r="G21" s="19">
        <v>0</v>
      </c>
      <c r="H21" s="19">
        <v>1</v>
      </c>
      <c r="I21" s="17">
        <v>0.585</v>
      </c>
      <c r="J21" s="17">
        <v>1.408</v>
      </c>
      <c r="K21" s="22">
        <v>4</v>
      </c>
      <c r="L21" s="22">
        <v>2</v>
      </c>
      <c r="M21" s="22">
        <v>0</v>
      </c>
      <c r="N21" s="22">
        <v>1</v>
      </c>
      <c r="O21" s="22">
        <v>0</v>
      </c>
      <c r="P21" s="22">
        <v>3.197</v>
      </c>
      <c r="Q21" s="22">
        <v>0</v>
      </c>
      <c r="R21" s="22">
        <v>1</v>
      </c>
    </row>
    <row r="22" ht="16.5" spans="1:18">
      <c r="A22" s="19">
        <v>399289</v>
      </c>
      <c r="B22" s="19" t="s">
        <v>159</v>
      </c>
      <c r="C22" s="19">
        <v>116.18</v>
      </c>
      <c r="D22" s="19">
        <v>117.291</v>
      </c>
      <c r="E22" s="19">
        <v>0</v>
      </c>
      <c r="F22" s="19">
        <v>0</v>
      </c>
      <c r="G22" s="19">
        <v>0</v>
      </c>
      <c r="H22" s="19">
        <v>1</v>
      </c>
      <c r="I22" s="17">
        <v>0.565</v>
      </c>
      <c r="J22" s="17">
        <v>1.507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1.585</v>
      </c>
      <c r="Q22" s="22">
        <v>0</v>
      </c>
      <c r="R22" s="22">
        <v>0</v>
      </c>
    </row>
    <row r="23" ht="16.5" spans="1:18">
      <c r="A23" s="19">
        <v>399298</v>
      </c>
      <c r="B23" s="19" t="s">
        <v>160</v>
      </c>
      <c r="C23" s="19">
        <v>205.744</v>
      </c>
      <c r="D23" s="19">
        <v>207.492</v>
      </c>
      <c r="E23" s="19">
        <v>0</v>
      </c>
      <c r="F23" s="19">
        <v>0</v>
      </c>
      <c r="G23" s="19">
        <v>0</v>
      </c>
      <c r="H23" s="19">
        <v>1</v>
      </c>
      <c r="I23" s="17">
        <v>0.66</v>
      </c>
      <c r="J23" s="17">
        <v>1.497</v>
      </c>
      <c r="K23" s="22">
        <v>4</v>
      </c>
      <c r="L23" s="22">
        <v>2</v>
      </c>
      <c r="M23" s="22">
        <v>-1</v>
      </c>
      <c r="N23" s="22">
        <v>1</v>
      </c>
      <c r="O23" s="22">
        <v>0</v>
      </c>
      <c r="P23" s="22">
        <v>-0.002</v>
      </c>
      <c r="Q23" s="22">
        <v>0</v>
      </c>
      <c r="R23" s="22">
        <v>0</v>
      </c>
    </row>
    <row r="24" ht="16.5" spans="1:18">
      <c r="A24" s="19">
        <v>399299</v>
      </c>
      <c r="B24" s="19" t="s">
        <v>161</v>
      </c>
      <c r="C24" s="19">
        <v>236.991</v>
      </c>
      <c r="D24" s="19">
        <v>239.052</v>
      </c>
      <c r="E24" s="19">
        <v>0</v>
      </c>
      <c r="F24" s="19">
        <v>0</v>
      </c>
      <c r="G24" s="19">
        <v>0</v>
      </c>
      <c r="H24" s="19">
        <v>1</v>
      </c>
      <c r="I24" s="17">
        <v>0.614</v>
      </c>
      <c r="J24" s="17">
        <v>1.471</v>
      </c>
      <c r="K24" s="22">
        <v>1</v>
      </c>
      <c r="L24" s="22">
        <v>1</v>
      </c>
      <c r="M24" s="22">
        <v>0</v>
      </c>
      <c r="N24" s="22">
        <v>0</v>
      </c>
      <c r="O24" s="22">
        <v>0</v>
      </c>
      <c r="P24" s="22">
        <v>2.828</v>
      </c>
      <c r="Q24" s="22">
        <v>0</v>
      </c>
      <c r="R24" s="22">
        <v>0</v>
      </c>
    </row>
    <row r="25" ht="16.5" spans="1:18">
      <c r="A25" s="19">
        <v>399301</v>
      </c>
      <c r="B25" s="19" t="s">
        <v>162</v>
      </c>
      <c r="C25" s="19">
        <v>209.457</v>
      </c>
      <c r="D25" s="19">
        <v>211.236</v>
      </c>
      <c r="E25" s="19">
        <v>0</v>
      </c>
      <c r="F25" s="19">
        <v>0</v>
      </c>
      <c r="G25" s="19">
        <v>0</v>
      </c>
      <c r="H25" s="19">
        <v>1</v>
      </c>
      <c r="I25" s="17">
        <v>0.66</v>
      </c>
      <c r="J25" s="17">
        <v>1.496</v>
      </c>
      <c r="K25" s="22">
        <v>0</v>
      </c>
      <c r="L25" s="22">
        <v>2</v>
      </c>
      <c r="M25" s="22">
        <v>0</v>
      </c>
      <c r="N25" s="22">
        <v>0</v>
      </c>
      <c r="O25" s="22">
        <v>0</v>
      </c>
      <c r="P25" s="22">
        <v>7.634</v>
      </c>
      <c r="Q25" s="22">
        <v>0</v>
      </c>
      <c r="R25" s="22">
        <v>0</v>
      </c>
    </row>
    <row r="26" ht="16.5" spans="1:18">
      <c r="A26" s="19">
        <v>399302</v>
      </c>
      <c r="B26" s="19" t="s">
        <v>163</v>
      </c>
      <c r="C26" s="19">
        <v>213.493</v>
      </c>
      <c r="D26" s="19">
        <v>215.329</v>
      </c>
      <c r="E26" s="19">
        <v>0</v>
      </c>
      <c r="F26" s="19">
        <v>0</v>
      </c>
      <c r="G26" s="19">
        <v>0</v>
      </c>
      <c r="H26" s="19">
        <v>1</v>
      </c>
      <c r="I26" s="17">
        <v>0.709</v>
      </c>
      <c r="J26" s="17">
        <v>1.555</v>
      </c>
      <c r="K26" s="22">
        <v>0</v>
      </c>
      <c r="L26" s="22">
        <v>0</v>
      </c>
      <c r="M26" s="22">
        <v>0</v>
      </c>
      <c r="N26" s="22">
        <v>-1</v>
      </c>
      <c r="O26" s="22">
        <v>0</v>
      </c>
      <c r="P26" s="22">
        <v>1.2</v>
      </c>
      <c r="Q26" s="22">
        <v>0</v>
      </c>
      <c r="R26" s="22">
        <v>0</v>
      </c>
    </row>
    <row r="27" ht="16.5" spans="1:18">
      <c r="A27" s="19">
        <v>399427</v>
      </c>
      <c r="B27" s="19" t="s">
        <v>164</v>
      </c>
      <c r="C27" s="19">
        <v>2139.628</v>
      </c>
      <c r="D27" s="19">
        <v>2475.492</v>
      </c>
      <c r="E27" s="19">
        <v>0</v>
      </c>
      <c r="F27" s="19">
        <v>0</v>
      </c>
      <c r="G27" s="19">
        <v>0</v>
      </c>
      <c r="H27" s="19">
        <v>1</v>
      </c>
      <c r="I27" s="17">
        <v>1.685</v>
      </c>
      <c r="J27" s="17">
        <v>15.024</v>
      </c>
      <c r="K27" s="22">
        <v>1</v>
      </c>
      <c r="L27" s="22">
        <v>2</v>
      </c>
      <c r="M27" s="22">
        <v>0</v>
      </c>
      <c r="N27" s="22">
        <v>0</v>
      </c>
      <c r="O27" s="22">
        <v>0</v>
      </c>
      <c r="P27" s="22">
        <v>7.426</v>
      </c>
      <c r="Q27" s="22">
        <v>0</v>
      </c>
      <c r="R27" s="22">
        <v>0</v>
      </c>
    </row>
    <row r="28" ht="16.5" spans="1:18">
      <c r="A28" s="19">
        <v>399481</v>
      </c>
      <c r="B28" s="19" t="s">
        <v>150</v>
      </c>
      <c r="C28" s="19">
        <v>127.559</v>
      </c>
      <c r="D28" s="19">
        <v>127.735</v>
      </c>
      <c r="E28" s="19">
        <v>0</v>
      </c>
      <c r="F28" s="19">
        <v>0</v>
      </c>
      <c r="G28" s="19">
        <v>0</v>
      </c>
      <c r="H28" s="19">
        <v>1</v>
      </c>
      <c r="I28" s="17">
        <v>0.122</v>
      </c>
      <c r="J28" s="17">
        <v>0.26</v>
      </c>
      <c r="K28" s="22">
        <v>1</v>
      </c>
      <c r="L28" s="22">
        <v>0</v>
      </c>
      <c r="M28" s="22">
        <v>0</v>
      </c>
      <c r="N28" s="22">
        <v>0</v>
      </c>
      <c r="O28" s="22">
        <v>0</v>
      </c>
      <c r="P28" s="22">
        <v>4.444</v>
      </c>
      <c r="Q28" s="22">
        <v>0</v>
      </c>
      <c r="R28" s="22">
        <v>0</v>
      </c>
    </row>
    <row r="29" ht="16.5" spans="1:18">
      <c r="A29" s="20">
        <v>963</v>
      </c>
      <c r="B29" s="20" t="s">
        <v>165</v>
      </c>
      <c r="C29" s="20">
        <v>5968.856</v>
      </c>
      <c r="D29" s="20">
        <v>6657.234</v>
      </c>
      <c r="E29" s="20">
        <v>0</v>
      </c>
      <c r="F29" s="20">
        <v>0</v>
      </c>
      <c r="G29" s="20">
        <v>1</v>
      </c>
      <c r="H29" s="17">
        <v>0</v>
      </c>
      <c r="I29" s="17">
        <v>0</v>
      </c>
      <c r="J29" s="17">
        <v>0</v>
      </c>
      <c r="K29" s="22">
        <v>2</v>
      </c>
      <c r="L29" s="22">
        <v>2</v>
      </c>
      <c r="M29" s="22">
        <v>0</v>
      </c>
      <c r="N29" s="22">
        <v>0</v>
      </c>
      <c r="O29" s="22">
        <v>0</v>
      </c>
      <c r="P29" s="22">
        <v>5.045</v>
      </c>
      <c r="Q29" s="22">
        <v>0</v>
      </c>
      <c r="R29" s="22">
        <v>0</v>
      </c>
    </row>
    <row r="30" ht="20.25" spans="1: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13"/>
      <c r="L30" s="13"/>
      <c r="M30" s="13"/>
      <c r="N30" s="13"/>
      <c r="O30" s="13"/>
      <c r="P30" s="13"/>
      <c r="Q30" s="13"/>
      <c r="R30" s="13"/>
    </row>
    <row r="31" ht="20.25" spans="1: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13"/>
      <c r="L31" s="13"/>
      <c r="M31" s="13"/>
      <c r="N31" s="13"/>
      <c r="O31" s="13"/>
      <c r="P31" s="13"/>
      <c r="Q31" s="13"/>
      <c r="R31" s="13"/>
    </row>
    <row r="32" ht="20.25" spans="1: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13"/>
      <c r="L32" s="13"/>
      <c r="M32" s="13"/>
      <c r="N32" s="13"/>
      <c r="O32" s="13"/>
      <c r="P32" s="13"/>
      <c r="Q32" s="13"/>
      <c r="R32" s="13"/>
    </row>
    <row r="33" ht="20.25" spans="1: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13"/>
      <c r="L33" s="13"/>
      <c r="M33" s="13"/>
      <c r="N33" s="13"/>
      <c r="O33" s="13"/>
      <c r="P33" s="13"/>
      <c r="Q33" s="13"/>
      <c r="R33" s="13"/>
    </row>
    <row r="34" ht="20.25" spans="1: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13"/>
      <c r="L34" s="13"/>
      <c r="M34" s="13"/>
      <c r="N34" s="13"/>
      <c r="O34" s="13"/>
      <c r="P34" s="13"/>
      <c r="Q34" s="13"/>
      <c r="R34" s="13"/>
    </row>
    <row r="35" ht="20.25" spans="1: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13"/>
      <c r="L35" s="13"/>
      <c r="M35" s="13"/>
      <c r="N35" s="13"/>
      <c r="O35" s="13"/>
      <c r="P35" s="13"/>
      <c r="Q35" s="13"/>
      <c r="R35" s="13"/>
    </row>
    <row r="36" ht="20.2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13"/>
      <c r="L36" s="13"/>
      <c r="M36" s="13"/>
      <c r="N36" s="13"/>
      <c r="O36" s="13"/>
      <c r="P36" s="13"/>
      <c r="Q36" s="13"/>
      <c r="R36" s="13"/>
    </row>
    <row r="37" ht="20.2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13"/>
      <c r="L37" s="13"/>
      <c r="M37" s="13"/>
      <c r="N37" s="13"/>
      <c r="O37" s="13"/>
      <c r="P37" s="13"/>
      <c r="Q37" s="13"/>
      <c r="R37" s="13"/>
    </row>
    <row r="38" ht="20.2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13"/>
      <c r="L38" s="13"/>
      <c r="M38" s="13"/>
      <c r="N38" s="13"/>
      <c r="O38" s="13"/>
      <c r="P38" s="13"/>
      <c r="Q38" s="13"/>
      <c r="R38" s="13"/>
    </row>
    <row r="39" ht="20.2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13"/>
      <c r="L39" s="13"/>
      <c r="M39" s="13"/>
      <c r="N39" s="13"/>
      <c r="O39" s="13"/>
      <c r="P39" s="13"/>
      <c r="Q39" s="13"/>
      <c r="R39" s="13"/>
    </row>
    <row r="40" ht="20.2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13"/>
      <c r="L40" s="13"/>
      <c r="M40" s="13"/>
      <c r="N40" s="13"/>
      <c r="O40" s="13"/>
      <c r="P40" s="13"/>
      <c r="Q40" s="13"/>
      <c r="R40" s="13"/>
    </row>
    <row r="41" ht="20.2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13"/>
      <c r="L41" s="13"/>
      <c r="M41" s="13"/>
      <c r="N41" s="13"/>
      <c r="O41" s="13"/>
      <c r="P41" s="13"/>
      <c r="Q41" s="13"/>
      <c r="R41" s="13"/>
    </row>
    <row r="42" ht="20.2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13"/>
      <c r="L42" s="13"/>
      <c r="M42" s="13"/>
      <c r="N42" s="13"/>
      <c r="O42" s="13"/>
      <c r="P42" s="13"/>
      <c r="Q42" s="13"/>
      <c r="R42" s="13"/>
    </row>
    <row r="43" ht="20.2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13"/>
      <c r="L43" s="13"/>
      <c r="M43" s="13"/>
      <c r="N43" s="13"/>
      <c r="O43" s="13"/>
      <c r="P43" s="13"/>
      <c r="Q43" s="13"/>
      <c r="R43" s="13"/>
    </row>
    <row r="44" ht="20.2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13"/>
      <c r="L44" s="13"/>
      <c r="M44" s="13"/>
      <c r="N44" s="13"/>
      <c r="O44" s="13"/>
      <c r="P44" s="13"/>
      <c r="Q44" s="13"/>
      <c r="R44" s="13"/>
    </row>
    <row r="45" ht="20.2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13"/>
      <c r="L45" s="13"/>
      <c r="M45" s="13"/>
      <c r="N45" s="13"/>
      <c r="O45" s="13"/>
      <c r="P45" s="13"/>
      <c r="Q45" s="13"/>
      <c r="R45" s="13"/>
    </row>
    <row r="46" ht="20.2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13"/>
      <c r="L46" s="13"/>
      <c r="M46" s="13"/>
      <c r="N46" s="13"/>
      <c r="O46" s="13"/>
      <c r="P46" s="13"/>
      <c r="Q46" s="13"/>
      <c r="R46" s="13"/>
    </row>
    <row r="47" ht="20.2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13"/>
      <c r="L47" s="13"/>
      <c r="M47" s="13"/>
      <c r="N47" s="13"/>
      <c r="O47" s="13"/>
      <c r="P47" s="13"/>
      <c r="Q47" s="13"/>
      <c r="R47" s="13"/>
    </row>
    <row r="48" ht="20.2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13"/>
      <c r="L48" s="13"/>
      <c r="M48" s="13"/>
      <c r="N48" s="13"/>
      <c r="O48" s="13"/>
      <c r="P48" s="13"/>
      <c r="Q48" s="13"/>
      <c r="R48" s="13"/>
    </row>
    <row r="49" ht="20.2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13"/>
      <c r="L49" s="13"/>
      <c r="M49" s="13"/>
      <c r="N49" s="13"/>
      <c r="O49" s="13"/>
      <c r="P49" s="13"/>
      <c r="Q49" s="13"/>
      <c r="R49" s="13"/>
    </row>
    <row r="50" ht="20.2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13"/>
      <c r="L50" s="13"/>
      <c r="M50" s="13"/>
      <c r="N50" s="13"/>
      <c r="O50" s="13"/>
      <c r="P50" s="13"/>
      <c r="Q50" s="13"/>
      <c r="R50" s="13"/>
    </row>
    <row r="51" ht="20.2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13"/>
      <c r="L51" s="13"/>
      <c r="M51" s="13"/>
      <c r="N51" s="13"/>
      <c r="O51" s="13"/>
      <c r="P51" s="13"/>
      <c r="Q51" s="13"/>
      <c r="R51" s="13"/>
    </row>
    <row r="52" ht="20.2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13"/>
      <c r="L52" s="13"/>
      <c r="M52" s="13"/>
      <c r="N52" s="13"/>
      <c r="O52" s="13"/>
      <c r="P52" s="13"/>
      <c r="Q52" s="13"/>
      <c r="R52" s="13"/>
    </row>
    <row r="53" ht="20.2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13"/>
      <c r="L53" s="13"/>
      <c r="M53" s="13"/>
      <c r="N53" s="13"/>
      <c r="O53" s="13"/>
      <c r="P53" s="13"/>
      <c r="Q53" s="13"/>
      <c r="R53" s="13"/>
    </row>
    <row r="54" ht="20.2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13"/>
      <c r="L54" s="13"/>
      <c r="M54" s="13"/>
      <c r="N54" s="13"/>
      <c r="O54" s="13"/>
      <c r="P54" s="13"/>
      <c r="Q54" s="13"/>
      <c r="R54" s="13"/>
    </row>
    <row r="55" ht="20.2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13"/>
      <c r="L55" s="13"/>
      <c r="M55" s="13"/>
      <c r="N55" s="13"/>
      <c r="O55" s="13"/>
      <c r="P55" s="13"/>
      <c r="Q55" s="13"/>
      <c r="R55" s="13"/>
    </row>
    <row r="56" ht="20.2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13"/>
      <c r="L56" s="13"/>
      <c r="M56" s="13"/>
      <c r="N56" s="13"/>
      <c r="O56" s="13"/>
      <c r="P56" s="13"/>
      <c r="Q56" s="13"/>
      <c r="R56" s="13"/>
    </row>
    <row r="57" ht="20.2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13"/>
      <c r="L57" s="13"/>
      <c r="M57" s="13"/>
      <c r="N57" s="13"/>
      <c r="O57" s="13"/>
      <c r="P57" s="13"/>
      <c r="Q57" s="13"/>
      <c r="R57" s="13"/>
    </row>
    <row r="58" ht="20.2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13"/>
      <c r="L58" s="13"/>
      <c r="M58" s="13"/>
      <c r="N58" s="13"/>
      <c r="O58" s="13"/>
      <c r="P58" s="13"/>
      <c r="Q58" s="13"/>
      <c r="R58" s="13"/>
    </row>
    <row r="59" ht="20.2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13"/>
      <c r="L59" s="13"/>
      <c r="M59" s="13"/>
      <c r="N59" s="13"/>
      <c r="O59" s="13"/>
      <c r="P59" s="13"/>
      <c r="Q59" s="13"/>
      <c r="R59" s="13"/>
    </row>
    <row r="60" ht="20.2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13"/>
      <c r="L60" s="13"/>
      <c r="M60" s="13"/>
      <c r="N60" s="13"/>
      <c r="O60" s="13"/>
      <c r="P60" s="13"/>
      <c r="Q60" s="13"/>
      <c r="R60" s="13"/>
    </row>
    <row r="61" ht="20.2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13"/>
      <c r="L61" s="13"/>
      <c r="M61" s="13"/>
      <c r="N61" s="13"/>
      <c r="O61" s="13"/>
      <c r="P61" s="13"/>
      <c r="Q61" s="13"/>
      <c r="R61" s="13"/>
    </row>
    <row r="62" ht="20.2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13"/>
      <c r="L62" s="13"/>
      <c r="M62" s="13"/>
      <c r="N62" s="13"/>
      <c r="O62" s="13"/>
      <c r="P62" s="13"/>
      <c r="Q62" s="13"/>
      <c r="R62" s="13"/>
    </row>
    <row r="63" ht="20.2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13"/>
      <c r="L63" s="13"/>
      <c r="M63" s="13"/>
      <c r="N63" s="13"/>
      <c r="O63" s="13"/>
      <c r="P63" s="13"/>
      <c r="Q63" s="13"/>
      <c r="R63" s="13"/>
    </row>
    <row r="64" ht="20.2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13"/>
      <c r="L64" s="13"/>
      <c r="M64" s="13"/>
      <c r="N64" s="13"/>
      <c r="O64" s="13"/>
      <c r="P64" s="13"/>
      <c r="Q64" s="13"/>
      <c r="R64" s="13"/>
    </row>
    <row r="65" ht="20.2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13"/>
      <c r="L65" s="13"/>
      <c r="M65" s="13"/>
      <c r="N65" s="13"/>
      <c r="O65" s="13"/>
      <c r="P65" s="13"/>
      <c r="Q65" s="13"/>
      <c r="R65" s="13"/>
    </row>
    <row r="66" ht="20.2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13"/>
      <c r="L66" s="13"/>
      <c r="M66" s="13"/>
      <c r="N66" s="13"/>
      <c r="O66" s="13"/>
      <c r="P66" s="13"/>
      <c r="Q66" s="13"/>
      <c r="R66" s="13"/>
    </row>
    <row r="67" ht="20.2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13"/>
      <c r="L67" s="13"/>
      <c r="M67" s="13"/>
      <c r="N67" s="13"/>
      <c r="O67" s="13"/>
      <c r="P67" s="13"/>
      <c r="Q67" s="13"/>
      <c r="R67" s="13"/>
    </row>
    <row r="68" ht="20.2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13"/>
      <c r="L68" s="13"/>
      <c r="M68" s="13"/>
      <c r="N68" s="13"/>
      <c r="O68" s="13"/>
      <c r="P68" s="13"/>
      <c r="Q68" s="13"/>
      <c r="R68" s="13"/>
    </row>
    <row r="69" ht="20.2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13"/>
      <c r="L69" s="13"/>
      <c r="M69" s="13"/>
      <c r="N69" s="13"/>
      <c r="O69" s="13"/>
      <c r="P69" s="13"/>
      <c r="Q69" s="13"/>
      <c r="R69" s="13"/>
    </row>
    <row r="70" ht="20.2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13"/>
      <c r="L70" s="13"/>
      <c r="M70" s="13"/>
      <c r="N70" s="13"/>
      <c r="O70" s="13"/>
      <c r="P70" s="13"/>
      <c r="Q70" s="13"/>
      <c r="R70" s="13"/>
    </row>
    <row r="71" ht="20.2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13"/>
      <c r="L71" s="13"/>
      <c r="M71" s="13"/>
      <c r="N71" s="13"/>
      <c r="O71" s="13"/>
      <c r="P71" s="13"/>
      <c r="Q71" s="13"/>
      <c r="R71" s="13"/>
    </row>
    <row r="72" ht="20.2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13"/>
      <c r="L72" s="13"/>
      <c r="M72" s="13"/>
      <c r="N72" s="13"/>
      <c r="O72" s="13"/>
      <c r="P72" s="13"/>
      <c r="Q72" s="13"/>
      <c r="R72" s="13"/>
    </row>
    <row r="73" ht="20.2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13"/>
      <c r="L73" s="13"/>
      <c r="M73" s="13"/>
      <c r="N73" s="13"/>
      <c r="O73" s="13"/>
      <c r="P73" s="13"/>
      <c r="Q73" s="13"/>
      <c r="R73" s="13"/>
    </row>
    <row r="74" ht="20.2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13"/>
      <c r="L74" s="13"/>
      <c r="M74" s="13"/>
      <c r="N74" s="13"/>
      <c r="O74" s="13"/>
      <c r="P74" s="13"/>
      <c r="Q74" s="13"/>
      <c r="R74" s="13"/>
    </row>
    <row r="75" ht="20.2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13"/>
      <c r="L75" s="13"/>
      <c r="M75" s="13"/>
      <c r="N75" s="13"/>
      <c r="O75" s="13"/>
      <c r="P75" s="13"/>
      <c r="Q75" s="13"/>
      <c r="R75" s="13"/>
    </row>
    <row r="76" ht="20.2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13"/>
      <c r="L76" s="13"/>
      <c r="M76" s="13"/>
      <c r="N76" s="13"/>
      <c r="O76" s="13"/>
      <c r="P76" s="13"/>
      <c r="Q76" s="13"/>
      <c r="R76" s="13"/>
    </row>
    <row r="77" ht="20.2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13"/>
      <c r="L77" s="13"/>
      <c r="M77" s="13"/>
      <c r="N77" s="13"/>
      <c r="O77" s="13"/>
      <c r="P77" s="13"/>
      <c r="Q77" s="13"/>
      <c r="R77" s="13"/>
    </row>
    <row r="78" ht="20.2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13"/>
      <c r="L78" s="13"/>
      <c r="M78" s="13"/>
      <c r="N78" s="13"/>
      <c r="O78" s="13"/>
      <c r="P78" s="13"/>
      <c r="Q78" s="13"/>
      <c r="R78" s="13"/>
    </row>
    <row r="79" ht="20.2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13"/>
      <c r="L79" s="13"/>
      <c r="M79" s="13"/>
      <c r="N79" s="13"/>
      <c r="O79" s="13"/>
      <c r="P79" s="13"/>
      <c r="Q79" s="13"/>
      <c r="R79" s="13"/>
    </row>
    <row r="80" ht="20.2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13"/>
      <c r="L80" s="13"/>
      <c r="M80" s="13"/>
      <c r="N80" s="13"/>
      <c r="O80" s="13"/>
      <c r="P80" s="13"/>
      <c r="Q80" s="13"/>
      <c r="R80" s="13"/>
    </row>
    <row r="81" ht="20.2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13"/>
      <c r="L81" s="13"/>
      <c r="M81" s="13"/>
      <c r="N81" s="13"/>
      <c r="O81" s="13"/>
      <c r="P81" s="13"/>
      <c r="Q81" s="13"/>
      <c r="R81" s="13"/>
    </row>
    <row r="82" ht="20.2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13"/>
      <c r="L82" s="13"/>
      <c r="M82" s="13"/>
      <c r="N82" s="13"/>
      <c r="O82" s="13"/>
      <c r="P82" s="13"/>
      <c r="Q82" s="13"/>
      <c r="R82" s="13"/>
    </row>
    <row r="83" ht="20.2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13"/>
      <c r="L83" s="13"/>
      <c r="M83" s="13"/>
      <c r="N83" s="13"/>
      <c r="O83" s="13"/>
      <c r="P83" s="13"/>
      <c r="Q83" s="13"/>
      <c r="R83" s="13"/>
    </row>
    <row r="84" ht="20.2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13"/>
      <c r="L84" s="13"/>
      <c r="M84" s="13"/>
      <c r="N84" s="13"/>
      <c r="O84" s="13"/>
      <c r="P84" s="13"/>
      <c r="Q84" s="13"/>
      <c r="R84" s="13"/>
    </row>
    <row r="85" ht="20.2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13"/>
      <c r="L85" s="13"/>
      <c r="M85" s="13"/>
      <c r="N85" s="13"/>
      <c r="O85" s="13"/>
      <c r="P85" s="13"/>
      <c r="Q85" s="13"/>
      <c r="R85" s="13"/>
    </row>
    <row r="86" ht="20.2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13"/>
      <c r="L86" s="13"/>
      <c r="M86" s="13"/>
      <c r="N86" s="13"/>
      <c r="O86" s="13"/>
      <c r="P86" s="13"/>
      <c r="Q86" s="13"/>
      <c r="R86" s="13"/>
    </row>
    <row r="87" ht="20.25" spans="1:18">
      <c r="A87" s="23"/>
      <c r="B87" s="23"/>
      <c r="C87" s="21"/>
      <c r="D87" s="21"/>
      <c r="E87" s="21"/>
      <c r="F87" s="21"/>
      <c r="G87" s="21"/>
      <c r="H87" s="21"/>
      <c r="I87" s="21"/>
      <c r="J87" s="21"/>
      <c r="K87" s="13"/>
      <c r="L87" s="13"/>
      <c r="M87" s="13"/>
      <c r="N87" s="13"/>
      <c r="O87" s="13"/>
      <c r="P87" s="13"/>
      <c r="Q87" s="13"/>
      <c r="R87" s="13"/>
    </row>
    <row r="88" ht="20.2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23"/>
      <c r="B90" s="23"/>
      <c r="C90" s="21"/>
      <c r="D90" s="21"/>
      <c r="E90" s="21"/>
      <c r="F90" s="21"/>
      <c r="G90" s="21"/>
      <c r="H90" s="21"/>
      <c r="I90" s="21"/>
      <c r="J90" s="21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23"/>
      <c r="B91" s="23"/>
      <c r="C91" s="21"/>
      <c r="D91" s="21"/>
      <c r="E91" s="21"/>
      <c r="F91" s="21"/>
      <c r="G91" s="21"/>
      <c r="H91" s="21"/>
      <c r="I91" s="21"/>
      <c r="J91" s="21"/>
      <c r="K91" s="13"/>
      <c r="L91" s="13"/>
      <c r="M91" s="13"/>
      <c r="N91" s="13"/>
      <c r="O91" s="13"/>
      <c r="P91" s="13"/>
      <c r="Q91" s="13"/>
      <c r="R91" s="13"/>
    </row>
    <row r="92" ht="20.25" spans="1:18">
      <c r="A92" s="23"/>
      <c r="B92" s="23"/>
      <c r="C92" s="21"/>
      <c r="D92" s="21"/>
      <c r="E92" s="21"/>
      <c r="F92" s="21"/>
      <c r="G92" s="21"/>
      <c r="H92" s="21"/>
      <c r="I92" s="21"/>
      <c r="J92" s="21"/>
      <c r="K92" s="13"/>
      <c r="L92" s="13"/>
      <c r="M92" s="13"/>
      <c r="N92" s="13"/>
      <c r="O92" s="13"/>
      <c r="P92" s="13"/>
      <c r="Q92" s="13"/>
      <c r="R92" s="13"/>
    </row>
    <row r="93" ht="20.25" spans="1:18">
      <c r="A93" s="23"/>
      <c r="B93" s="23"/>
      <c r="C93" s="21"/>
      <c r="D93" s="21"/>
      <c r="E93" s="21"/>
      <c r="F93" s="21"/>
      <c r="G93" s="21"/>
      <c r="H93" s="21"/>
      <c r="I93" s="21"/>
      <c r="J93" s="21"/>
      <c r="K93" s="13"/>
      <c r="L93" s="13"/>
      <c r="M93" s="13"/>
      <c r="N93" s="13"/>
      <c r="O93" s="13"/>
      <c r="P93" s="13"/>
      <c r="Q93" s="13"/>
      <c r="R93" s="13"/>
    </row>
    <row r="94" ht="20.25" spans="1:18">
      <c r="A94" s="23"/>
      <c r="B94" s="23"/>
      <c r="C94" s="21"/>
      <c r="D94" s="21"/>
      <c r="E94" s="21"/>
      <c r="F94" s="21"/>
      <c r="G94" s="21"/>
      <c r="H94" s="21"/>
      <c r="I94" s="21"/>
      <c r="J94" s="21"/>
      <c r="K94" s="13"/>
      <c r="L94" s="13"/>
      <c r="M94" s="13"/>
      <c r="N94" s="13"/>
      <c r="O94" s="13"/>
      <c r="P94" s="13"/>
      <c r="Q94" s="13"/>
      <c r="R94" s="13"/>
    </row>
    <row r="95" ht="20.25" spans="1:18">
      <c r="A95" s="23"/>
      <c r="B95" s="23"/>
      <c r="C95" s="21"/>
      <c r="D95" s="21"/>
      <c r="E95" s="21"/>
      <c r="F95" s="21"/>
      <c r="G95" s="21"/>
      <c r="H95" s="21"/>
      <c r="I95" s="21"/>
      <c r="J95" s="21"/>
      <c r="K95" s="13"/>
      <c r="L95" s="13"/>
      <c r="M95" s="13"/>
      <c r="N95" s="13"/>
      <c r="O95" s="13"/>
      <c r="P95" s="13"/>
      <c r="Q95" s="13"/>
      <c r="R95" s="13"/>
    </row>
    <row r="96" ht="20.25" spans="1:18">
      <c r="A96" s="23"/>
      <c r="B96" s="23"/>
      <c r="C96" s="21"/>
      <c r="D96" s="21"/>
      <c r="E96" s="21"/>
      <c r="F96" s="21"/>
      <c r="G96" s="21"/>
      <c r="H96" s="21"/>
      <c r="I96" s="21"/>
      <c r="J96" s="21"/>
      <c r="K96" s="13"/>
      <c r="L96" s="13"/>
      <c r="M96" s="13"/>
      <c r="N96" s="13"/>
      <c r="O96" s="13"/>
      <c r="P96" s="13"/>
      <c r="Q96" s="13"/>
      <c r="R96" s="13"/>
    </row>
    <row r="97" ht="20.25" spans="1:18">
      <c r="A97" s="23"/>
      <c r="B97" s="23"/>
      <c r="C97" s="21"/>
      <c r="D97" s="21"/>
      <c r="E97" s="21"/>
      <c r="F97" s="21"/>
      <c r="G97" s="21"/>
      <c r="H97" s="21"/>
      <c r="I97" s="21"/>
      <c r="J97" s="21"/>
      <c r="K97" s="13"/>
      <c r="L97" s="13"/>
      <c r="M97" s="13"/>
      <c r="N97" s="13"/>
      <c r="O97" s="13"/>
      <c r="P97" s="13"/>
      <c r="Q97" s="13"/>
      <c r="R97" s="13"/>
    </row>
    <row r="98" ht="20.25" spans="1:18">
      <c r="A98" s="23"/>
      <c r="B98" s="23"/>
      <c r="C98" s="21"/>
      <c r="D98" s="21"/>
      <c r="E98" s="21"/>
      <c r="F98" s="21"/>
      <c r="G98" s="21"/>
      <c r="H98" s="21"/>
      <c r="I98" s="21"/>
      <c r="J98" s="21"/>
      <c r="K98" s="13"/>
      <c r="L98" s="13"/>
      <c r="M98" s="13"/>
      <c r="N98" s="13"/>
      <c r="O98" s="13"/>
      <c r="P98" s="13"/>
      <c r="Q98" s="13"/>
      <c r="R98" s="13"/>
    </row>
    <row r="99" ht="20.25" spans="1:18">
      <c r="A99" s="23"/>
      <c r="B99" s="23"/>
      <c r="C99" s="21"/>
      <c r="D99" s="21"/>
      <c r="E99" s="21"/>
      <c r="F99" s="21"/>
      <c r="G99" s="21"/>
      <c r="H99" s="21"/>
      <c r="I99" s="21"/>
      <c r="J99" s="21"/>
      <c r="K99" s="13"/>
      <c r="L99" s="13"/>
      <c r="M99" s="13"/>
      <c r="N99" s="13"/>
      <c r="O99" s="13"/>
      <c r="P99" s="13"/>
      <c r="Q99" s="13"/>
      <c r="R99" s="13"/>
    </row>
    <row r="100" ht="20.25" spans="1:18">
      <c r="A100" s="23"/>
      <c r="B100" s="23"/>
      <c r="C100" s="21"/>
      <c r="D100" s="21"/>
      <c r="E100" s="21"/>
      <c r="F100" s="21"/>
      <c r="G100" s="21"/>
      <c r="H100" s="21"/>
      <c r="I100" s="21"/>
      <c r="J100" s="21"/>
      <c r="K100" s="13"/>
      <c r="L100" s="13"/>
      <c r="M100" s="13"/>
      <c r="N100" s="13"/>
      <c r="O100" s="13"/>
      <c r="P100" s="13"/>
      <c r="Q100" s="13"/>
      <c r="R100" s="13"/>
    </row>
    <row r="101" ht="20.25" spans="1:18">
      <c r="A101" s="23"/>
      <c r="B101" s="23"/>
      <c r="C101" s="21"/>
      <c r="D101" s="21"/>
      <c r="E101" s="21"/>
      <c r="F101" s="21"/>
      <c r="G101" s="21"/>
      <c r="H101" s="21"/>
      <c r="I101" s="21"/>
      <c r="J101" s="21"/>
      <c r="K101" s="13"/>
      <c r="L101" s="13"/>
      <c r="M101" s="13"/>
      <c r="N101" s="13"/>
      <c r="O101" s="13"/>
      <c r="P101" s="13"/>
      <c r="Q101" s="13"/>
      <c r="R101" s="13"/>
    </row>
    <row r="102" ht="20.25" spans="1:18">
      <c r="A102" s="23"/>
      <c r="B102" s="23"/>
      <c r="C102" s="21"/>
      <c r="D102" s="21"/>
      <c r="E102" s="21"/>
      <c r="F102" s="21"/>
      <c r="G102" s="21"/>
      <c r="H102" s="21"/>
      <c r="I102" s="21"/>
      <c r="J102" s="21"/>
      <c r="K102" s="13"/>
      <c r="L102" s="13"/>
      <c r="M102" s="13"/>
      <c r="N102" s="13"/>
      <c r="O102" s="13"/>
      <c r="P102" s="13"/>
      <c r="Q102" s="13"/>
      <c r="R102" s="13"/>
    </row>
    <row r="103" ht="20.25" spans="1:18">
      <c r="A103" s="23"/>
      <c r="B103" s="23"/>
      <c r="C103" s="21"/>
      <c r="D103" s="21"/>
      <c r="E103" s="21"/>
      <c r="F103" s="21"/>
      <c r="G103" s="21"/>
      <c r="H103" s="21"/>
      <c r="I103" s="21"/>
      <c r="J103" s="21"/>
      <c r="K103" s="13"/>
      <c r="L103" s="13"/>
      <c r="M103" s="13"/>
      <c r="N103" s="13"/>
      <c r="O103" s="13"/>
      <c r="P103" s="13"/>
      <c r="Q103" s="13"/>
      <c r="R103" s="13"/>
    </row>
    <row r="104" ht="20.25" spans="1:18">
      <c r="A104" s="23"/>
      <c r="B104" s="23"/>
      <c r="C104" s="21"/>
      <c r="D104" s="21"/>
      <c r="E104" s="21"/>
      <c r="F104" s="21"/>
      <c r="G104" s="21"/>
      <c r="H104" s="21"/>
      <c r="I104" s="21"/>
      <c r="J104" s="21"/>
      <c r="K104" s="13"/>
      <c r="L104" s="13"/>
      <c r="M104" s="13"/>
      <c r="N104" s="13"/>
      <c r="O104" s="13"/>
      <c r="P104" s="13"/>
      <c r="Q104" s="13"/>
      <c r="R104" s="13"/>
    </row>
    <row r="105" ht="20.25" spans="1:18">
      <c r="A105" s="23"/>
      <c r="B105" s="23"/>
      <c r="C105" s="21"/>
      <c r="D105" s="21"/>
      <c r="E105" s="21"/>
      <c r="F105" s="21"/>
      <c r="G105" s="21"/>
      <c r="H105" s="21"/>
      <c r="I105" s="21"/>
      <c r="J105" s="21"/>
      <c r="K105" s="13"/>
      <c r="L105" s="13"/>
      <c r="M105" s="13"/>
      <c r="N105" s="13"/>
      <c r="O105" s="13"/>
      <c r="P105" s="13"/>
      <c r="Q105" s="13"/>
      <c r="R105" s="13"/>
    </row>
    <row r="106" ht="20.25" spans="1:18">
      <c r="A106" s="23"/>
      <c r="B106" s="23"/>
      <c r="C106" s="21"/>
      <c r="D106" s="21"/>
      <c r="E106" s="21"/>
      <c r="F106" s="21"/>
      <c r="G106" s="21"/>
      <c r="H106" s="21"/>
      <c r="I106" s="21"/>
      <c r="J106" s="21"/>
      <c r="K106" s="13"/>
      <c r="L106" s="13"/>
      <c r="M106" s="13"/>
      <c r="N106" s="13"/>
      <c r="O106" s="13"/>
      <c r="P106" s="13"/>
      <c r="Q106" s="13"/>
      <c r="R106" s="13"/>
    </row>
    <row r="107" ht="20.25" spans="1:18">
      <c r="A107" s="23"/>
      <c r="B107" s="23"/>
      <c r="C107" s="21"/>
      <c r="D107" s="21"/>
      <c r="E107" s="21"/>
      <c r="F107" s="21"/>
      <c r="G107" s="21"/>
      <c r="H107" s="21"/>
      <c r="I107" s="21"/>
      <c r="J107" s="21"/>
      <c r="K107" s="13"/>
      <c r="L107" s="13"/>
      <c r="M107" s="13"/>
      <c r="N107" s="13"/>
      <c r="O107" s="13"/>
      <c r="P107" s="13"/>
      <c r="Q107" s="13"/>
      <c r="R107" s="13"/>
    </row>
    <row r="108" ht="20.25" spans="1:18">
      <c r="A108" s="23"/>
      <c r="B108" s="23"/>
      <c r="C108" s="21"/>
      <c r="D108" s="21"/>
      <c r="E108" s="21"/>
      <c r="F108" s="21"/>
      <c r="G108" s="21"/>
      <c r="H108" s="21"/>
      <c r="I108" s="21"/>
      <c r="J108" s="21"/>
      <c r="K108" s="13"/>
      <c r="L108" s="13"/>
      <c r="M108" s="13"/>
      <c r="N108" s="13"/>
      <c r="O108" s="13"/>
      <c r="P108" s="13"/>
      <c r="Q108" s="13"/>
      <c r="R108" s="13"/>
    </row>
    <row r="109" ht="20.25" spans="1:18">
      <c r="A109" s="23"/>
      <c r="B109" s="23"/>
      <c r="C109" s="21"/>
      <c r="D109" s="21"/>
      <c r="E109" s="21"/>
      <c r="F109" s="21"/>
      <c r="G109" s="21"/>
      <c r="H109" s="21"/>
      <c r="I109" s="21"/>
      <c r="J109" s="21"/>
      <c r="K109" s="13"/>
      <c r="L109" s="13"/>
      <c r="M109" s="13"/>
      <c r="N109" s="13"/>
      <c r="O109" s="13"/>
      <c r="P109" s="13"/>
      <c r="Q109" s="13"/>
      <c r="R109" s="13"/>
    </row>
    <row r="110" ht="20.25" spans="1:18">
      <c r="A110" s="23"/>
      <c r="B110" s="23"/>
      <c r="C110" s="21"/>
      <c r="D110" s="21"/>
      <c r="E110" s="21"/>
      <c r="F110" s="21"/>
      <c r="G110" s="21"/>
      <c r="H110" s="21"/>
      <c r="I110" s="21"/>
      <c r="J110" s="21"/>
      <c r="K110" s="13"/>
      <c r="L110" s="13"/>
      <c r="M110" s="13"/>
      <c r="N110" s="13"/>
      <c r="O110" s="13"/>
      <c r="P110" s="13"/>
      <c r="Q110" s="13"/>
      <c r="R110" s="13"/>
    </row>
    <row r="111" ht="20.25" spans="1:18">
      <c r="A111" s="23"/>
      <c r="B111" s="23"/>
      <c r="C111" s="21"/>
      <c r="D111" s="21"/>
      <c r="E111" s="21"/>
      <c r="F111" s="21"/>
      <c r="G111" s="21"/>
      <c r="H111" s="21"/>
      <c r="I111" s="21"/>
      <c r="J111" s="21"/>
      <c r="K111" s="13"/>
      <c r="L111" s="13"/>
      <c r="M111" s="13"/>
      <c r="N111" s="13"/>
      <c r="O111" s="13"/>
      <c r="P111" s="13"/>
      <c r="Q111" s="13"/>
      <c r="R111" s="13"/>
    </row>
    <row r="112" ht="20.25" spans="1:18">
      <c r="A112" s="23"/>
      <c r="B112" s="23"/>
      <c r="C112" s="21"/>
      <c r="D112" s="21"/>
      <c r="E112" s="21"/>
      <c r="F112" s="21"/>
      <c r="G112" s="21"/>
      <c r="H112" s="21"/>
      <c r="I112" s="21"/>
      <c r="J112" s="21"/>
      <c r="K112" s="13"/>
      <c r="L112" s="13"/>
      <c r="M112" s="13"/>
      <c r="N112" s="13"/>
      <c r="O112" s="13"/>
      <c r="P112" s="13"/>
      <c r="Q112" s="13"/>
      <c r="R112" s="13"/>
    </row>
    <row r="113" ht="20.25" spans="1:18">
      <c r="A113" s="23"/>
      <c r="B113" s="23"/>
      <c r="C113" s="21"/>
      <c r="D113" s="21"/>
      <c r="E113" s="21"/>
      <c r="F113" s="21"/>
      <c r="G113" s="21"/>
      <c r="H113" s="21"/>
      <c r="I113" s="21"/>
      <c r="J113" s="21"/>
      <c r="K113" s="13"/>
      <c r="L113" s="13"/>
      <c r="M113" s="13"/>
      <c r="N113" s="13"/>
      <c r="O113" s="13"/>
      <c r="P113" s="13"/>
      <c r="Q113" s="13"/>
      <c r="R113" s="13"/>
    </row>
    <row r="114" ht="20.25" spans="1:18">
      <c r="A114" s="23"/>
      <c r="B114" s="23"/>
      <c r="C114" s="21"/>
      <c r="D114" s="21"/>
      <c r="E114" s="21"/>
      <c r="F114" s="21"/>
      <c r="G114" s="21"/>
      <c r="H114" s="21"/>
      <c r="I114" s="21"/>
      <c r="J114" s="21"/>
      <c r="K114" s="13"/>
      <c r="L114" s="13"/>
      <c r="M114" s="13"/>
      <c r="N114" s="13"/>
      <c r="O114" s="13"/>
      <c r="P114" s="13"/>
      <c r="Q114" s="13"/>
      <c r="R114" s="13"/>
    </row>
    <row r="115" ht="20.25" spans="1:18">
      <c r="A115" s="23"/>
      <c r="B115" s="23"/>
      <c r="C115" s="21"/>
      <c r="D115" s="21"/>
      <c r="E115" s="21"/>
      <c r="F115" s="21"/>
      <c r="G115" s="21"/>
      <c r="H115" s="21"/>
      <c r="I115" s="21"/>
      <c r="J115" s="21"/>
      <c r="K115" s="13"/>
      <c r="L115" s="13"/>
      <c r="M115" s="13"/>
      <c r="N115" s="13"/>
      <c r="O115" s="13"/>
      <c r="P115" s="13"/>
      <c r="Q115" s="13"/>
      <c r="R115" s="13"/>
    </row>
    <row r="116" ht="20.25" spans="1:18">
      <c r="A116" s="23"/>
      <c r="B116" s="23"/>
      <c r="C116" s="21"/>
      <c r="D116" s="21"/>
      <c r="E116" s="21"/>
      <c r="F116" s="21"/>
      <c r="G116" s="21"/>
      <c r="H116" s="21"/>
      <c r="I116" s="21"/>
      <c r="J116" s="21"/>
      <c r="K116" s="13"/>
      <c r="L116" s="13"/>
      <c r="M116" s="13"/>
      <c r="N116" s="13"/>
      <c r="O116" s="13"/>
      <c r="P116" s="13"/>
      <c r="Q116" s="13"/>
      <c r="R116" s="13"/>
    </row>
    <row r="117" ht="20.25" spans="1:18">
      <c r="A117" s="23"/>
      <c r="B117" s="23"/>
      <c r="C117" s="21"/>
      <c r="D117" s="21"/>
      <c r="E117" s="21"/>
      <c r="F117" s="21"/>
      <c r="G117" s="21"/>
      <c r="H117" s="21"/>
      <c r="I117" s="21"/>
      <c r="J117" s="21"/>
      <c r="K117" s="13"/>
      <c r="L117" s="13"/>
      <c r="M117" s="13"/>
      <c r="N117" s="13"/>
      <c r="O117" s="13"/>
      <c r="P117" s="13"/>
      <c r="Q117" s="13"/>
      <c r="R117" s="13"/>
    </row>
    <row r="118" ht="20.25" spans="1:18">
      <c r="A118" s="23"/>
      <c r="B118" s="23"/>
      <c r="C118" s="21"/>
      <c r="D118" s="21"/>
      <c r="E118" s="21"/>
      <c r="F118" s="21"/>
      <c r="G118" s="21"/>
      <c r="H118" s="21"/>
      <c r="I118" s="21"/>
      <c r="J118" s="21"/>
      <c r="K118" s="13"/>
      <c r="L118" s="13"/>
      <c r="M118" s="13"/>
      <c r="N118" s="13"/>
      <c r="O118" s="13"/>
      <c r="P118" s="13"/>
      <c r="Q118" s="13"/>
      <c r="R118" s="13"/>
    </row>
    <row r="119" ht="20.25" spans="1:18">
      <c r="A119" s="23"/>
      <c r="B119" s="23"/>
      <c r="C119" s="21"/>
      <c r="D119" s="21"/>
      <c r="E119" s="21"/>
      <c r="F119" s="21"/>
      <c r="G119" s="21"/>
      <c r="H119" s="21"/>
      <c r="I119" s="21"/>
      <c r="J119" s="21"/>
      <c r="K119" s="13"/>
      <c r="L119" s="13"/>
      <c r="M119" s="13"/>
      <c r="N119" s="13"/>
      <c r="O119" s="13"/>
      <c r="P119" s="13"/>
      <c r="Q119" s="13"/>
      <c r="R119" s="13"/>
    </row>
    <row r="120" ht="20.25" spans="1:18">
      <c r="A120" s="23"/>
      <c r="B120" s="23"/>
      <c r="C120" s="21"/>
      <c r="D120" s="21"/>
      <c r="E120" s="21"/>
      <c r="F120" s="21"/>
      <c r="G120" s="21"/>
      <c r="H120" s="21"/>
      <c r="I120" s="21"/>
      <c r="J120" s="21"/>
      <c r="K120" s="13"/>
      <c r="L120" s="13"/>
      <c r="M120" s="13"/>
      <c r="N120" s="13"/>
      <c r="O120" s="13"/>
      <c r="P120" s="13"/>
      <c r="Q120" s="13"/>
      <c r="R120" s="13"/>
    </row>
    <row r="121" ht="20.25" spans="1:18">
      <c r="A121" s="23"/>
      <c r="B121" s="23"/>
      <c r="C121" s="21"/>
      <c r="D121" s="21"/>
      <c r="E121" s="21"/>
      <c r="F121" s="21"/>
      <c r="G121" s="21"/>
      <c r="H121" s="21"/>
      <c r="I121" s="21"/>
      <c r="J121" s="21"/>
      <c r="K121" s="13"/>
      <c r="L121" s="13"/>
      <c r="M121" s="13"/>
      <c r="N121" s="13"/>
      <c r="O121" s="13"/>
      <c r="P121" s="13"/>
      <c r="Q121" s="13"/>
      <c r="R121" s="13"/>
    </row>
    <row r="122" ht="20.25" spans="1:18">
      <c r="A122" s="23"/>
      <c r="B122" s="23"/>
      <c r="C122" s="21"/>
      <c r="D122" s="21"/>
      <c r="E122" s="21"/>
      <c r="F122" s="21"/>
      <c r="G122" s="21"/>
      <c r="H122" s="21"/>
      <c r="I122" s="21"/>
      <c r="J122" s="21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3"/>
      <c r="B123" s="23"/>
      <c r="C123" s="21"/>
      <c r="D123" s="21"/>
      <c r="E123" s="21"/>
      <c r="F123" s="21"/>
      <c r="G123" s="21"/>
      <c r="H123" s="21"/>
      <c r="I123" s="21"/>
      <c r="J123" s="21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3"/>
      <c r="B124" s="23"/>
      <c r="C124" s="21"/>
      <c r="D124" s="21"/>
      <c r="E124" s="21"/>
      <c r="F124" s="21"/>
      <c r="G124" s="21"/>
      <c r="H124" s="21"/>
      <c r="I124" s="21"/>
      <c r="J124" s="21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3"/>
      <c r="B125" s="23"/>
      <c r="C125" s="21"/>
      <c r="D125" s="21"/>
      <c r="E125" s="21"/>
      <c r="F125" s="21"/>
      <c r="G125" s="21"/>
      <c r="H125" s="21"/>
      <c r="I125" s="21"/>
      <c r="J125" s="21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3"/>
      <c r="B126" s="23"/>
      <c r="C126" s="21"/>
      <c r="D126" s="21"/>
      <c r="E126" s="21"/>
      <c r="F126" s="21"/>
      <c r="G126" s="21"/>
      <c r="H126" s="21"/>
      <c r="I126" s="21"/>
      <c r="J126" s="21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3"/>
      <c r="B127" s="23"/>
      <c r="C127" s="21"/>
      <c r="D127" s="21"/>
      <c r="E127" s="21"/>
      <c r="F127" s="21"/>
      <c r="G127" s="21"/>
      <c r="H127" s="21"/>
      <c r="I127" s="21"/>
      <c r="J127" s="21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3"/>
      <c r="B128" s="23"/>
      <c r="C128" s="21"/>
      <c r="D128" s="21"/>
      <c r="E128" s="21"/>
      <c r="F128" s="21"/>
      <c r="G128" s="21"/>
      <c r="H128" s="21"/>
      <c r="I128" s="21"/>
      <c r="J128" s="21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3"/>
      <c r="B129" s="23"/>
      <c r="C129" s="21"/>
      <c r="D129" s="21"/>
      <c r="E129" s="21"/>
      <c r="F129" s="21"/>
      <c r="G129" s="21"/>
      <c r="H129" s="21"/>
      <c r="I129" s="21"/>
      <c r="J129" s="21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3"/>
      <c r="B130" s="23"/>
      <c r="C130" s="21"/>
      <c r="D130" s="21"/>
      <c r="E130" s="21"/>
      <c r="F130" s="21"/>
      <c r="G130" s="21"/>
      <c r="H130" s="21"/>
      <c r="I130" s="21"/>
      <c r="J130" s="21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3"/>
      <c r="B131" s="23"/>
      <c r="C131" s="21"/>
      <c r="D131" s="21"/>
      <c r="E131" s="21"/>
      <c r="F131" s="21"/>
      <c r="G131" s="21"/>
      <c r="H131" s="21"/>
      <c r="I131" s="21"/>
      <c r="J131" s="21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3"/>
      <c r="B132" s="23"/>
      <c r="C132" s="21"/>
      <c r="D132" s="21"/>
      <c r="E132" s="21"/>
      <c r="F132" s="21"/>
      <c r="G132" s="21"/>
      <c r="H132" s="21"/>
      <c r="I132" s="21"/>
      <c r="J132" s="21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3"/>
      <c r="B133" s="23"/>
      <c r="C133" s="21"/>
      <c r="D133" s="21"/>
      <c r="E133" s="21"/>
      <c r="F133" s="21"/>
      <c r="G133" s="21"/>
      <c r="H133" s="21"/>
      <c r="I133" s="21"/>
      <c r="J133" s="21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3"/>
      <c r="B134" s="23"/>
      <c r="C134" s="21"/>
      <c r="D134" s="21"/>
      <c r="E134" s="21"/>
      <c r="F134" s="21"/>
      <c r="G134" s="21"/>
      <c r="H134" s="21"/>
      <c r="I134" s="21"/>
      <c r="J134" s="21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3"/>
      <c r="B135" s="23"/>
      <c r="C135" s="21"/>
      <c r="D135" s="21"/>
      <c r="E135" s="21"/>
      <c r="F135" s="21"/>
      <c r="G135" s="21"/>
      <c r="H135" s="21"/>
      <c r="I135" s="21"/>
      <c r="J135" s="21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3"/>
      <c r="B136" s="23"/>
      <c r="C136" s="21"/>
      <c r="D136" s="21"/>
      <c r="E136" s="21"/>
      <c r="F136" s="21"/>
      <c r="G136" s="21"/>
      <c r="H136" s="21"/>
      <c r="I136" s="21"/>
      <c r="J136" s="21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3"/>
      <c r="B137" s="23"/>
      <c r="C137" s="21"/>
      <c r="D137" s="21"/>
      <c r="E137" s="21"/>
      <c r="F137" s="21"/>
      <c r="G137" s="21"/>
      <c r="H137" s="21"/>
      <c r="I137" s="21"/>
      <c r="J137" s="21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3"/>
      <c r="B138" s="23"/>
      <c r="C138" s="21"/>
      <c r="D138" s="21"/>
      <c r="E138" s="21"/>
      <c r="F138" s="21"/>
      <c r="G138" s="21"/>
      <c r="H138" s="21"/>
      <c r="I138" s="21"/>
      <c r="J138" s="21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3"/>
      <c r="B139" s="23"/>
      <c r="C139" s="21"/>
      <c r="D139" s="21"/>
      <c r="E139" s="21"/>
      <c r="F139" s="21"/>
      <c r="G139" s="21"/>
      <c r="H139" s="21"/>
      <c r="I139" s="21"/>
      <c r="J139" s="21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3"/>
      <c r="B140" s="23"/>
      <c r="C140" s="21"/>
      <c r="D140" s="21"/>
      <c r="E140" s="21"/>
      <c r="F140" s="21"/>
      <c r="G140" s="21"/>
      <c r="H140" s="21"/>
      <c r="I140" s="21"/>
      <c r="J140" s="21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3"/>
      <c r="B141" s="23"/>
      <c r="C141" s="21"/>
      <c r="D141" s="21"/>
      <c r="E141" s="21"/>
      <c r="F141" s="21"/>
      <c r="G141" s="21"/>
      <c r="H141" s="21"/>
      <c r="I141" s="21"/>
      <c r="J141" s="21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3"/>
      <c r="B142" s="23"/>
      <c r="C142" s="21"/>
      <c r="D142" s="21"/>
      <c r="E142" s="21"/>
      <c r="F142" s="21"/>
      <c r="G142" s="21"/>
      <c r="H142" s="21"/>
      <c r="I142" s="21"/>
      <c r="J142" s="21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3"/>
      <c r="B143" s="23"/>
      <c r="C143" s="21"/>
      <c r="D143" s="21"/>
      <c r="E143" s="21"/>
      <c r="F143" s="21"/>
      <c r="G143" s="21"/>
      <c r="H143" s="21"/>
      <c r="I143" s="21"/>
      <c r="J143" s="21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3"/>
      <c r="B144" s="23"/>
      <c r="C144" s="21"/>
      <c r="D144" s="21"/>
      <c r="E144" s="21"/>
      <c r="F144" s="21"/>
      <c r="G144" s="21"/>
      <c r="H144" s="21"/>
      <c r="I144" s="21"/>
      <c r="J144" s="21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3"/>
      <c r="B145" s="23"/>
      <c r="C145" s="21"/>
      <c r="D145" s="21"/>
      <c r="E145" s="21"/>
      <c r="F145" s="21"/>
      <c r="G145" s="21"/>
      <c r="H145" s="21"/>
      <c r="I145" s="21"/>
      <c r="J145" s="21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3"/>
      <c r="B146" s="23"/>
      <c r="C146" s="21"/>
      <c r="D146" s="21"/>
      <c r="E146" s="21"/>
      <c r="F146" s="21"/>
      <c r="G146" s="21"/>
      <c r="H146" s="21"/>
      <c r="I146" s="21"/>
      <c r="J146" s="21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3"/>
      <c r="B147" s="23"/>
      <c r="C147" s="21"/>
      <c r="D147" s="21"/>
      <c r="E147" s="21"/>
      <c r="F147" s="21"/>
      <c r="G147" s="21"/>
      <c r="H147" s="21"/>
      <c r="I147" s="21"/>
      <c r="J147" s="21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3"/>
      <c r="B148" s="23"/>
      <c r="C148" s="21"/>
      <c r="D148" s="21"/>
      <c r="E148" s="21"/>
      <c r="F148" s="21"/>
      <c r="G148" s="21"/>
      <c r="H148" s="21"/>
      <c r="I148" s="21"/>
      <c r="J148" s="21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3"/>
      <c r="B149" s="23"/>
      <c r="C149" s="21"/>
      <c r="D149" s="21"/>
      <c r="E149" s="21"/>
      <c r="F149" s="21"/>
      <c r="G149" s="21"/>
      <c r="H149" s="21"/>
      <c r="I149" s="21"/>
      <c r="J149" s="21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3"/>
      <c r="B150" s="23"/>
      <c r="C150" s="21"/>
      <c r="D150" s="21"/>
      <c r="E150" s="21"/>
      <c r="F150" s="21"/>
      <c r="G150" s="21"/>
      <c r="H150" s="21"/>
      <c r="I150" s="21"/>
      <c r="J150" s="21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3"/>
      <c r="B151" s="23"/>
      <c r="C151" s="21"/>
      <c r="D151" s="21"/>
      <c r="E151" s="21"/>
      <c r="F151" s="21"/>
      <c r="G151" s="21"/>
      <c r="H151" s="21"/>
      <c r="I151" s="21"/>
      <c r="J151" s="21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3"/>
      <c r="B152" s="23"/>
      <c r="C152" s="21"/>
      <c r="D152" s="21"/>
      <c r="E152" s="21"/>
      <c r="F152" s="21"/>
      <c r="G152" s="21"/>
      <c r="H152" s="21"/>
      <c r="I152" s="21"/>
      <c r="J152" s="21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3"/>
      <c r="B153" s="23"/>
      <c r="C153" s="21"/>
      <c r="D153" s="21"/>
      <c r="E153" s="21"/>
      <c r="F153" s="21"/>
      <c r="G153" s="21"/>
      <c r="H153" s="21"/>
      <c r="I153" s="21"/>
      <c r="J153" s="21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3"/>
      <c r="B154" s="23"/>
      <c r="C154" s="21"/>
      <c r="D154" s="21"/>
      <c r="E154" s="21"/>
      <c r="F154" s="21"/>
      <c r="G154" s="21"/>
      <c r="H154" s="21"/>
      <c r="I154" s="21"/>
      <c r="J154" s="21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3"/>
      <c r="B155" s="23"/>
      <c r="C155" s="21"/>
      <c r="D155" s="21"/>
      <c r="E155" s="21"/>
      <c r="F155" s="21"/>
      <c r="G155" s="21"/>
      <c r="H155" s="21"/>
      <c r="I155" s="21"/>
      <c r="J155" s="21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3"/>
      <c r="B156" s="23"/>
      <c r="C156" s="21"/>
      <c r="D156" s="21"/>
      <c r="E156" s="21"/>
      <c r="F156" s="21"/>
      <c r="G156" s="21"/>
      <c r="H156" s="21"/>
      <c r="I156" s="21"/>
      <c r="J156" s="21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3"/>
      <c r="B157" s="23"/>
      <c r="C157" s="21"/>
      <c r="D157" s="21"/>
      <c r="E157" s="21"/>
      <c r="F157" s="21"/>
      <c r="G157" s="21"/>
      <c r="H157" s="21"/>
      <c r="I157" s="21"/>
      <c r="J157" s="21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3"/>
      <c r="B158" s="23"/>
      <c r="C158" s="21"/>
      <c r="D158" s="21"/>
      <c r="E158" s="21"/>
      <c r="F158" s="21"/>
      <c r="G158" s="21"/>
      <c r="H158" s="21"/>
      <c r="I158" s="21"/>
      <c r="J158" s="21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3"/>
      <c r="B159" s="23"/>
      <c r="C159" s="21"/>
      <c r="D159" s="21"/>
      <c r="E159" s="21"/>
      <c r="F159" s="21"/>
      <c r="G159" s="21"/>
      <c r="H159" s="21"/>
      <c r="I159" s="21"/>
      <c r="J159" s="21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3"/>
      <c r="B160" s="23"/>
      <c r="C160" s="21"/>
      <c r="D160" s="21"/>
      <c r="E160" s="21"/>
      <c r="F160" s="21"/>
      <c r="G160" s="21"/>
      <c r="H160" s="21"/>
      <c r="I160" s="21"/>
      <c r="J160" s="21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3"/>
      <c r="B161" s="23"/>
      <c r="C161" s="21"/>
      <c r="D161" s="21"/>
      <c r="E161" s="21"/>
      <c r="F161" s="21"/>
      <c r="G161" s="21"/>
      <c r="H161" s="21"/>
      <c r="I161" s="21"/>
      <c r="J161" s="21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3"/>
      <c r="B162" s="23"/>
      <c r="C162" s="21"/>
      <c r="D162" s="21"/>
      <c r="E162" s="21"/>
      <c r="F162" s="21"/>
      <c r="G162" s="21"/>
      <c r="H162" s="21"/>
      <c r="I162" s="21"/>
      <c r="J162" s="21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3"/>
      <c r="B163" s="23"/>
      <c r="C163" s="21"/>
      <c r="D163" s="21"/>
      <c r="E163" s="21"/>
      <c r="F163" s="21"/>
      <c r="G163" s="21"/>
      <c r="H163" s="21"/>
      <c r="I163" s="21"/>
      <c r="J163" s="21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3"/>
      <c r="B164" s="23"/>
      <c r="C164" s="21"/>
      <c r="D164" s="21"/>
      <c r="E164" s="21"/>
      <c r="F164" s="21"/>
      <c r="G164" s="21"/>
      <c r="H164" s="21"/>
      <c r="I164" s="21"/>
      <c r="J164" s="21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3"/>
      <c r="B165" s="23"/>
      <c r="C165" s="21"/>
      <c r="D165" s="21"/>
      <c r="E165" s="21"/>
      <c r="F165" s="21"/>
      <c r="G165" s="21"/>
      <c r="H165" s="21"/>
      <c r="I165" s="21"/>
      <c r="J165" s="21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3"/>
      <c r="B166" s="23"/>
      <c r="C166" s="21"/>
      <c r="D166" s="21"/>
      <c r="E166" s="21"/>
      <c r="F166" s="21"/>
      <c r="G166" s="21"/>
      <c r="H166" s="21"/>
      <c r="I166" s="21"/>
      <c r="J166" s="21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3"/>
      <c r="B167" s="23"/>
      <c r="C167" s="21"/>
      <c r="D167" s="21"/>
      <c r="E167" s="21"/>
      <c r="F167" s="21"/>
      <c r="G167" s="21"/>
      <c r="H167" s="21"/>
      <c r="I167" s="21"/>
      <c r="J167" s="21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3"/>
      <c r="B168" s="23"/>
      <c r="C168" s="21"/>
      <c r="D168" s="21"/>
      <c r="E168" s="21"/>
      <c r="F168" s="21"/>
      <c r="G168" s="21"/>
      <c r="H168" s="21"/>
      <c r="I168" s="21"/>
      <c r="J168" s="21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3"/>
      <c r="B169" s="23"/>
      <c r="C169" s="21"/>
      <c r="D169" s="21"/>
      <c r="E169" s="21"/>
      <c r="F169" s="21"/>
      <c r="G169" s="21"/>
      <c r="H169" s="21"/>
      <c r="I169" s="21"/>
      <c r="J169" s="21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3"/>
      <c r="B170" s="23"/>
      <c r="C170" s="21"/>
      <c r="D170" s="21"/>
      <c r="E170" s="21"/>
      <c r="F170" s="21"/>
      <c r="G170" s="21"/>
      <c r="H170" s="21"/>
      <c r="I170" s="21"/>
      <c r="J170" s="21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3"/>
      <c r="B171" s="23"/>
      <c r="C171" s="21"/>
      <c r="D171" s="21"/>
      <c r="E171" s="21"/>
      <c r="F171" s="21"/>
      <c r="G171" s="21"/>
      <c r="H171" s="21"/>
      <c r="I171" s="21"/>
      <c r="J171" s="21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3"/>
      <c r="B172" s="23"/>
      <c r="C172" s="21"/>
      <c r="D172" s="21"/>
      <c r="E172" s="21"/>
      <c r="F172" s="21"/>
      <c r="G172" s="21"/>
      <c r="H172" s="21"/>
      <c r="I172" s="21"/>
      <c r="J172" s="21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3"/>
      <c r="B173" s="23"/>
      <c r="C173" s="21"/>
      <c r="D173" s="21"/>
      <c r="E173" s="21"/>
      <c r="F173" s="21"/>
      <c r="G173" s="21"/>
      <c r="H173" s="21"/>
      <c r="I173" s="21"/>
      <c r="J173" s="21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3"/>
      <c r="B174" s="23"/>
      <c r="C174" s="21"/>
      <c r="D174" s="21"/>
      <c r="E174" s="21"/>
      <c r="F174" s="21"/>
      <c r="G174" s="21"/>
      <c r="H174" s="21"/>
      <c r="I174" s="21"/>
      <c r="J174" s="21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3"/>
      <c r="B175" s="23"/>
      <c r="C175" s="21"/>
      <c r="D175" s="21"/>
      <c r="E175" s="21"/>
      <c r="F175" s="21"/>
      <c r="G175" s="21"/>
      <c r="H175" s="21"/>
      <c r="I175" s="21"/>
      <c r="J175" s="21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3"/>
      <c r="B176" s="23"/>
      <c r="C176" s="21"/>
      <c r="D176" s="21"/>
      <c r="E176" s="21"/>
      <c r="F176" s="21"/>
      <c r="G176" s="21"/>
      <c r="H176" s="21"/>
      <c r="I176" s="21"/>
      <c r="J176" s="21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3"/>
      <c r="B177" s="23"/>
      <c r="C177" s="21"/>
      <c r="D177" s="21"/>
      <c r="E177" s="21"/>
      <c r="F177" s="21"/>
      <c r="G177" s="21"/>
      <c r="H177" s="21"/>
      <c r="I177" s="21"/>
      <c r="J177" s="21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3"/>
      <c r="B178" s="23"/>
      <c r="C178" s="21"/>
      <c r="D178" s="21"/>
      <c r="E178" s="21"/>
      <c r="F178" s="21"/>
      <c r="G178" s="21"/>
      <c r="H178" s="21"/>
      <c r="I178" s="21"/>
      <c r="J178" s="21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3"/>
      <c r="B179" s="23"/>
      <c r="C179" s="21"/>
      <c r="D179" s="21"/>
      <c r="E179" s="21"/>
      <c r="F179" s="21"/>
      <c r="G179" s="21"/>
      <c r="H179" s="21"/>
      <c r="I179" s="21"/>
      <c r="J179" s="21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3"/>
      <c r="B180" s="23"/>
      <c r="C180" s="21"/>
      <c r="D180" s="21"/>
      <c r="E180" s="21"/>
      <c r="F180" s="21"/>
      <c r="G180" s="21"/>
      <c r="H180" s="21"/>
      <c r="I180" s="21"/>
      <c r="J180" s="21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3"/>
      <c r="B181" s="23"/>
      <c r="C181" s="21"/>
      <c r="D181" s="21"/>
      <c r="E181" s="21"/>
      <c r="F181" s="21"/>
      <c r="G181" s="21"/>
      <c r="H181" s="21"/>
      <c r="I181" s="21"/>
      <c r="J181" s="21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3"/>
      <c r="B182" s="23"/>
      <c r="C182" s="21"/>
      <c r="D182" s="21"/>
      <c r="E182" s="21"/>
      <c r="F182" s="21"/>
      <c r="G182" s="21"/>
      <c r="H182" s="21"/>
      <c r="I182" s="21"/>
      <c r="J182" s="21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3"/>
      <c r="B183" s="23"/>
      <c r="C183" s="21"/>
      <c r="D183" s="21"/>
      <c r="E183" s="21"/>
      <c r="F183" s="21"/>
      <c r="G183" s="21"/>
      <c r="H183" s="21"/>
      <c r="I183" s="21"/>
      <c r="J183" s="21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3"/>
      <c r="B184" s="23"/>
      <c r="C184" s="21"/>
      <c r="D184" s="21"/>
      <c r="E184" s="21"/>
      <c r="F184" s="21"/>
      <c r="G184" s="21"/>
      <c r="H184" s="21"/>
      <c r="I184" s="21"/>
      <c r="J184" s="21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3"/>
      <c r="B185" s="23"/>
      <c r="C185" s="21"/>
      <c r="D185" s="21"/>
      <c r="E185" s="21"/>
      <c r="F185" s="21"/>
      <c r="G185" s="21"/>
      <c r="H185" s="21"/>
      <c r="I185" s="21"/>
      <c r="J185" s="21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3"/>
      <c r="B186" s="23"/>
      <c r="C186" s="21"/>
      <c r="D186" s="21"/>
      <c r="E186" s="21"/>
      <c r="F186" s="21"/>
      <c r="G186" s="21"/>
      <c r="H186" s="21"/>
      <c r="I186" s="21"/>
      <c r="J186" s="21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3"/>
      <c r="B187" s="23"/>
      <c r="C187" s="21"/>
      <c r="D187" s="21"/>
      <c r="E187" s="21"/>
      <c r="F187" s="21"/>
      <c r="G187" s="21"/>
      <c r="H187" s="21"/>
      <c r="I187" s="21"/>
      <c r="J187" s="21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3"/>
      <c r="B188" s="23"/>
      <c r="C188" s="21"/>
      <c r="D188" s="21"/>
      <c r="E188" s="21"/>
      <c r="F188" s="21"/>
      <c r="G188" s="21"/>
      <c r="H188" s="21"/>
      <c r="I188" s="21"/>
      <c r="J188" s="21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3"/>
      <c r="B189" s="23"/>
      <c r="C189" s="21"/>
      <c r="D189" s="21"/>
      <c r="E189" s="21"/>
      <c r="F189" s="21"/>
      <c r="G189" s="21"/>
      <c r="H189" s="21"/>
      <c r="I189" s="21"/>
      <c r="J189" s="21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3"/>
      <c r="B190" s="23"/>
      <c r="C190" s="21"/>
      <c r="D190" s="21"/>
      <c r="E190" s="21"/>
      <c r="F190" s="21"/>
      <c r="G190" s="21"/>
      <c r="H190" s="21"/>
      <c r="I190" s="21"/>
      <c r="J190" s="21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3"/>
      <c r="B191" s="23"/>
      <c r="C191" s="21"/>
      <c r="D191" s="21"/>
      <c r="E191" s="21"/>
      <c r="F191" s="21"/>
      <c r="G191" s="21"/>
      <c r="H191" s="21"/>
      <c r="I191" s="21"/>
      <c r="J191" s="21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3"/>
      <c r="B192" s="23"/>
      <c r="C192" s="21"/>
      <c r="D192" s="21"/>
      <c r="E192" s="21"/>
      <c r="F192" s="21"/>
      <c r="G192" s="21"/>
      <c r="H192" s="21"/>
      <c r="I192" s="21"/>
      <c r="J192" s="21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3"/>
      <c r="B193" s="23"/>
      <c r="C193" s="21"/>
      <c r="D193" s="21"/>
      <c r="E193" s="21"/>
      <c r="F193" s="21"/>
      <c r="G193" s="21"/>
      <c r="H193" s="21"/>
      <c r="I193" s="21"/>
      <c r="J193" s="21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3"/>
      <c r="B194" s="23"/>
      <c r="C194" s="21"/>
      <c r="D194" s="21"/>
      <c r="E194" s="21"/>
      <c r="F194" s="21"/>
      <c r="G194" s="21"/>
      <c r="H194" s="21"/>
      <c r="I194" s="21"/>
      <c r="J194" s="21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3"/>
      <c r="B195" s="23"/>
      <c r="C195" s="21"/>
      <c r="D195" s="21"/>
      <c r="E195" s="21"/>
      <c r="F195" s="21"/>
      <c r="G195" s="21"/>
      <c r="H195" s="21"/>
      <c r="I195" s="21"/>
      <c r="J195" s="21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3"/>
      <c r="B196" s="23"/>
      <c r="C196" s="21"/>
      <c r="D196" s="21"/>
      <c r="E196" s="21"/>
      <c r="F196" s="21"/>
      <c r="G196" s="21"/>
      <c r="H196" s="21"/>
      <c r="I196" s="21"/>
      <c r="J196" s="21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3"/>
      <c r="B197" s="23"/>
      <c r="C197" s="21"/>
      <c r="D197" s="21"/>
      <c r="E197" s="21"/>
      <c r="F197" s="21"/>
      <c r="G197" s="21"/>
      <c r="H197" s="21"/>
      <c r="I197" s="21"/>
      <c r="J197" s="21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3"/>
      <c r="B198" s="23"/>
      <c r="C198" s="21"/>
      <c r="D198" s="21"/>
      <c r="E198" s="21"/>
      <c r="F198" s="21"/>
      <c r="G198" s="21"/>
      <c r="H198" s="21"/>
      <c r="I198" s="21"/>
      <c r="J198" s="21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3"/>
      <c r="B199" s="23"/>
      <c r="C199" s="21"/>
      <c r="D199" s="21"/>
      <c r="E199" s="21"/>
      <c r="F199" s="21"/>
      <c r="G199" s="21"/>
      <c r="H199" s="21"/>
      <c r="I199" s="21"/>
      <c r="J199" s="21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3"/>
      <c r="B200" s="23"/>
      <c r="C200" s="21"/>
      <c r="D200" s="21"/>
      <c r="E200" s="21"/>
      <c r="F200" s="21"/>
      <c r="G200" s="21"/>
      <c r="H200" s="21"/>
      <c r="I200" s="21"/>
      <c r="J200" s="21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3"/>
      <c r="B201" s="23"/>
      <c r="C201" s="21"/>
      <c r="D201" s="21"/>
      <c r="E201" s="21"/>
      <c r="F201" s="21"/>
      <c r="G201" s="21"/>
      <c r="H201" s="21"/>
      <c r="I201" s="21"/>
      <c r="J201" s="21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3"/>
      <c r="B202" s="23"/>
      <c r="C202" s="21"/>
      <c r="D202" s="21"/>
      <c r="E202" s="21"/>
      <c r="F202" s="21"/>
      <c r="G202" s="21"/>
      <c r="H202" s="21"/>
      <c r="I202" s="21"/>
      <c r="J202" s="21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3"/>
      <c r="B203" s="23"/>
      <c r="C203" s="21"/>
      <c r="D203" s="21"/>
      <c r="E203" s="21"/>
      <c r="F203" s="21"/>
      <c r="G203" s="21"/>
      <c r="H203" s="21"/>
      <c r="I203" s="21"/>
      <c r="J203" s="21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3"/>
      <c r="B204" s="23"/>
      <c r="C204" s="21"/>
      <c r="D204" s="21"/>
      <c r="E204" s="21"/>
      <c r="F204" s="21"/>
      <c r="G204" s="21"/>
      <c r="H204" s="21"/>
      <c r="I204" s="21"/>
      <c r="J204" s="21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3"/>
      <c r="B205" s="23"/>
      <c r="C205" s="21"/>
      <c r="D205" s="21"/>
      <c r="E205" s="21"/>
      <c r="F205" s="21"/>
      <c r="G205" s="21"/>
      <c r="H205" s="21"/>
      <c r="I205" s="21"/>
      <c r="J205" s="21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3"/>
      <c r="B206" s="23"/>
      <c r="C206" s="21"/>
      <c r="D206" s="21"/>
      <c r="E206" s="21"/>
      <c r="F206" s="21"/>
      <c r="G206" s="21"/>
      <c r="H206" s="21"/>
      <c r="I206" s="21"/>
      <c r="J206" s="21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3"/>
      <c r="B207" s="23"/>
      <c r="C207" s="21"/>
      <c r="D207" s="21"/>
      <c r="E207" s="21"/>
      <c r="F207" s="21"/>
      <c r="G207" s="21"/>
      <c r="H207" s="21"/>
      <c r="I207" s="21"/>
      <c r="J207" s="21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3"/>
      <c r="B208" s="23"/>
      <c r="C208" s="21"/>
      <c r="D208" s="21"/>
      <c r="E208" s="21"/>
      <c r="F208" s="21"/>
      <c r="G208" s="21"/>
      <c r="H208" s="21"/>
      <c r="I208" s="21"/>
      <c r="J208" s="21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3"/>
      <c r="B209" s="23"/>
      <c r="C209" s="21"/>
      <c r="D209" s="21"/>
      <c r="E209" s="21"/>
      <c r="F209" s="21"/>
      <c r="G209" s="21"/>
      <c r="H209" s="21"/>
      <c r="I209" s="21"/>
      <c r="J209" s="21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3"/>
      <c r="B210" s="23"/>
      <c r="C210" s="21"/>
      <c r="D210" s="21"/>
      <c r="E210" s="21"/>
      <c r="F210" s="21"/>
      <c r="G210" s="21"/>
      <c r="H210" s="21"/>
      <c r="I210" s="21"/>
      <c r="J210" s="21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3"/>
      <c r="B211" s="23"/>
      <c r="C211" s="21"/>
      <c r="D211" s="21"/>
      <c r="E211" s="21"/>
      <c r="F211" s="21"/>
      <c r="G211" s="21"/>
      <c r="H211" s="21"/>
      <c r="I211" s="21"/>
      <c r="J211" s="21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3"/>
      <c r="B212" s="23"/>
      <c r="C212" s="21"/>
      <c r="D212" s="21"/>
      <c r="E212" s="21"/>
      <c r="F212" s="21"/>
      <c r="G212" s="21"/>
      <c r="H212" s="21"/>
      <c r="I212" s="21"/>
      <c r="J212" s="21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3"/>
      <c r="B213" s="23"/>
      <c r="C213" s="21"/>
      <c r="D213" s="21"/>
      <c r="E213" s="21"/>
      <c r="F213" s="21"/>
      <c r="G213" s="21"/>
      <c r="H213" s="21"/>
      <c r="I213" s="21"/>
      <c r="J213" s="21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3"/>
      <c r="B214" s="23"/>
      <c r="C214" s="21"/>
      <c r="D214" s="21"/>
      <c r="E214" s="21"/>
      <c r="F214" s="21"/>
      <c r="G214" s="21"/>
      <c r="H214" s="21"/>
      <c r="I214" s="21"/>
      <c r="J214" s="21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3"/>
      <c r="B215" s="23"/>
      <c r="C215" s="21"/>
      <c r="D215" s="21"/>
      <c r="E215" s="21"/>
      <c r="F215" s="21"/>
      <c r="G215" s="21"/>
      <c r="H215" s="21"/>
      <c r="I215" s="21"/>
      <c r="J215" s="21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3"/>
      <c r="B216" s="23"/>
      <c r="C216" s="21"/>
      <c r="D216" s="21"/>
      <c r="E216" s="21"/>
      <c r="F216" s="21"/>
      <c r="G216" s="21"/>
      <c r="H216" s="21"/>
      <c r="I216" s="21"/>
      <c r="J216" s="21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3"/>
      <c r="B217" s="23"/>
      <c r="C217" s="21"/>
      <c r="D217" s="21"/>
      <c r="E217" s="21"/>
      <c r="F217" s="21"/>
      <c r="G217" s="21"/>
      <c r="H217" s="21"/>
      <c r="I217" s="21"/>
      <c r="J217" s="21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3"/>
      <c r="B218" s="23"/>
      <c r="C218" s="21"/>
      <c r="D218" s="21"/>
      <c r="E218" s="21"/>
      <c r="F218" s="21"/>
      <c r="G218" s="21"/>
      <c r="H218" s="21"/>
      <c r="I218" s="21"/>
      <c r="J218" s="21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3"/>
      <c r="B219" s="23"/>
      <c r="C219" s="21"/>
      <c r="D219" s="21"/>
      <c r="E219" s="21"/>
      <c r="F219" s="21"/>
      <c r="G219" s="21"/>
      <c r="H219" s="21"/>
      <c r="I219" s="21"/>
      <c r="J219" s="21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3"/>
      <c r="B220" s="23"/>
      <c r="C220" s="21"/>
      <c r="D220" s="21"/>
      <c r="E220" s="21"/>
      <c r="F220" s="21"/>
      <c r="G220" s="21"/>
      <c r="H220" s="21"/>
      <c r="I220" s="21"/>
      <c r="J220" s="21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3"/>
      <c r="B221" s="23"/>
      <c r="C221" s="21"/>
      <c r="D221" s="21"/>
      <c r="E221" s="21"/>
      <c r="F221" s="21"/>
      <c r="G221" s="21"/>
      <c r="H221" s="21"/>
      <c r="I221" s="21"/>
      <c r="J221" s="21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3"/>
      <c r="B222" s="23"/>
      <c r="C222" s="21"/>
      <c r="D222" s="21"/>
      <c r="E222" s="21"/>
      <c r="F222" s="21"/>
      <c r="G222" s="21"/>
      <c r="H222" s="21"/>
      <c r="I222" s="21"/>
      <c r="J222" s="21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3"/>
      <c r="B223" s="23"/>
      <c r="C223" s="21"/>
      <c r="D223" s="21"/>
      <c r="E223" s="21"/>
      <c r="F223" s="21"/>
      <c r="G223" s="21"/>
      <c r="H223" s="21"/>
      <c r="I223" s="21"/>
      <c r="J223" s="21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3"/>
      <c r="B224" s="23"/>
      <c r="C224" s="21"/>
      <c r="D224" s="21"/>
      <c r="E224" s="21"/>
      <c r="F224" s="21"/>
      <c r="G224" s="21"/>
      <c r="H224" s="21"/>
      <c r="I224" s="21"/>
      <c r="J224" s="21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3"/>
      <c r="B225" s="23"/>
      <c r="C225" s="21"/>
      <c r="D225" s="21"/>
      <c r="E225" s="21"/>
      <c r="F225" s="21"/>
      <c r="G225" s="21"/>
      <c r="H225" s="21"/>
      <c r="I225" s="21"/>
      <c r="J225" s="21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3"/>
      <c r="B226" s="23"/>
      <c r="C226" s="21"/>
      <c r="D226" s="21"/>
      <c r="E226" s="21"/>
      <c r="F226" s="21"/>
      <c r="G226" s="21"/>
      <c r="H226" s="21"/>
      <c r="I226" s="21"/>
      <c r="J226" s="21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3"/>
      <c r="B227" s="23"/>
      <c r="C227" s="21"/>
      <c r="D227" s="21"/>
      <c r="E227" s="21"/>
      <c r="F227" s="21"/>
      <c r="G227" s="21"/>
      <c r="H227" s="21"/>
      <c r="I227" s="21"/>
      <c r="J227" s="21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3"/>
      <c r="B228" s="23"/>
      <c r="C228" s="21"/>
      <c r="D228" s="21"/>
      <c r="E228" s="21"/>
      <c r="F228" s="21"/>
      <c r="G228" s="21"/>
      <c r="H228" s="21"/>
      <c r="I228" s="21"/>
      <c r="J228" s="21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3"/>
      <c r="B229" s="23"/>
      <c r="C229" s="21"/>
      <c r="D229" s="21"/>
      <c r="E229" s="21"/>
      <c r="F229" s="21"/>
      <c r="G229" s="21"/>
      <c r="H229" s="21"/>
      <c r="I229" s="21"/>
      <c r="J229" s="21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3"/>
      <c r="B230" s="23"/>
      <c r="C230" s="21"/>
      <c r="D230" s="21"/>
      <c r="E230" s="21"/>
      <c r="F230" s="21"/>
      <c r="G230" s="21"/>
      <c r="H230" s="21"/>
      <c r="I230" s="21"/>
      <c r="J230" s="21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3"/>
      <c r="B231" s="23"/>
      <c r="C231" s="21"/>
      <c r="D231" s="21"/>
      <c r="E231" s="21"/>
      <c r="F231" s="21"/>
      <c r="G231" s="21"/>
      <c r="H231" s="21"/>
      <c r="I231" s="21"/>
      <c r="J231" s="21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3"/>
      <c r="B232" s="23"/>
      <c r="C232" s="21"/>
      <c r="D232" s="21"/>
      <c r="E232" s="21"/>
      <c r="F232" s="21"/>
      <c r="G232" s="21"/>
      <c r="H232" s="21"/>
      <c r="I232" s="21"/>
      <c r="J232" s="21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3"/>
      <c r="B233" s="23"/>
      <c r="C233" s="21"/>
      <c r="D233" s="21"/>
      <c r="E233" s="21"/>
      <c r="F233" s="21"/>
      <c r="G233" s="21"/>
      <c r="H233" s="21"/>
      <c r="I233" s="21"/>
      <c r="J233" s="21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3"/>
      <c r="B234" s="23"/>
      <c r="C234" s="21"/>
      <c r="D234" s="21"/>
      <c r="E234" s="21"/>
      <c r="F234" s="21"/>
      <c r="G234" s="21"/>
      <c r="H234" s="21"/>
      <c r="I234" s="21"/>
      <c r="J234" s="21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3"/>
      <c r="B235" s="23"/>
      <c r="C235" s="21"/>
      <c r="D235" s="21"/>
      <c r="E235" s="21"/>
      <c r="F235" s="21"/>
      <c r="G235" s="21"/>
      <c r="H235" s="21"/>
      <c r="I235" s="21"/>
      <c r="J235" s="21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3"/>
      <c r="B236" s="23"/>
      <c r="C236" s="21"/>
      <c r="D236" s="21"/>
      <c r="E236" s="21"/>
      <c r="F236" s="21"/>
      <c r="G236" s="21"/>
      <c r="H236" s="21"/>
      <c r="I236" s="21"/>
      <c r="J236" s="21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3"/>
      <c r="B237" s="23"/>
      <c r="C237" s="21"/>
      <c r="D237" s="21"/>
      <c r="E237" s="21"/>
      <c r="F237" s="21"/>
      <c r="G237" s="21"/>
      <c r="H237" s="21"/>
      <c r="I237" s="21"/>
      <c r="J237" s="21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3"/>
      <c r="B238" s="23"/>
      <c r="C238" s="21"/>
      <c r="D238" s="21"/>
      <c r="E238" s="21"/>
      <c r="F238" s="21"/>
      <c r="G238" s="21"/>
      <c r="H238" s="21"/>
      <c r="I238" s="21"/>
      <c r="J238" s="21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3"/>
      <c r="B239" s="23"/>
      <c r="C239" s="21"/>
      <c r="D239" s="21"/>
      <c r="E239" s="21"/>
      <c r="F239" s="21"/>
      <c r="G239" s="21"/>
      <c r="H239" s="21"/>
      <c r="I239" s="21"/>
      <c r="J239" s="21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3"/>
      <c r="B240" s="23"/>
      <c r="C240" s="21"/>
      <c r="D240" s="21"/>
      <c r="E240" s="21"/>
      <c r="F240" s="21"/>
      <c r="G240" s="21"/>
      <c r="H240" s="21"/>
      <c r="I240" s="21"/>
      <c r="J240" s="21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3"/>
      <c r="B241" s="23"/>
      <c r="C241" s="21"/>
      <c r="D241" s="21"/>
      <c r="E241" s="21"/>
      <c r="F241" s="21"/>
      <c r="G241" s="21"/>
      <c r="H241" s="21"/>
      <c r="I241" s="21"/>
      <c r="J241" s="21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3"/>
      <c r="B242" s="23"/>
      <c r="C242" s="21"/>
      <c r="D242" s="21"/>
      <c r="E242" s="21"/>
      <c r="F242" s="21"/>
      <c r="G242" s="21"/>
      <c r="H242" s="21"/>
      <c r="I242" s="21"/>
      <c r="J242" s="21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3"/>
      <c r="B243" s="23"/>
      <c r="C243" s="21"/>
      <c r="D243" s="21"/>
      <c r="E243" s="21"/>
      <c r="F243" s="21"/>
      <c r="G243" s="21"/>
      <c r="H243" s="21"/>
      <c r="I243" s="21"/>
      <c r="J243" s="21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3"/>
      <c r="B244" s="23"/>
      <c r="C244" s="21"/>
      <c r="D244" s="21"/>
      <c r="E244" s="21"/>
      <c r="F244" s="21"/>
      <c r="G244" s="21"/>
      <c r="H244" s="21"/>
      <c r="I244" s="21"/>
      <c r="J244" s="21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3"/>
      <c r="B245" s="23"/>
      <c r="C245" s="21"/>
      <c r="D245" s="21"/>
      <c r="E245" s="21"/>
      <c r="F245" s="21"/>
      <c r="G245" s="21"/>
      <c r="H245" s="21"/>
      <c r="I245" s="21"/>
      <c r="J245" s="21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3"/>
      <c r="B246" s="23"/>
      <c r="C246" s="21"/>
      <c r="D246" s="21"/>
      <c r="E246" s="21"/>
      <c r="F246" s="21"/>
      <c r="G246" s="21"/>
      <c r="H246" s="21"/>
      <c r="I246" s="21"/>
      <c r="J246" s="21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3"/>
      <c r="B247" s="23"/>
      <c r="C247" s="21"/>
      <c r="D247" s="21"/>
      <c r="E247" s="21"/>
      <c r="F247" s="21"/>
      <c r="G247" s="21"/>
      <c r="H247" s="21"/>
      <c r="I247" s="21"/>
      <c r="J247" s="21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3"/>
      <c r="B248" s="23"/>
      <c r="C248" s="21"/>
      <c r="D248" s="21"/>
      <c r="E248" s="21"/>
      <c r="F248" s="21"/>
      <c r="G248" s="21"/>
      <c r="H248" s="21"/>
      <c r="I248" s="21"/>
      <c r="J248" s="21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3"/>
      <c r="B249" s="23"/>
      <c r="C249" s="21"/>
      <c r="D249" s="21"/>
      <c r="E249" s="21"/>
      <c r="F249" s="21"/>
      <c r="G249" s="21"/>
      <c r="H249" s="21"/>
      <c r="I249" s="21"/>
      <c r="J249" s="21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3"/>
      <c r="B250" s="23"/>
      <c r="C250" s="21"/>
      <c r="D250" s="21"/>
      <c r="E250" s="21"/>
      <c r="F250" s="21"/>
      <c r="G250" s="21"/>
      <c r="H250" s="21"/>
      <c r="I250" s="21"/>
      <c r="J250" s="21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3"/>
      <c r="B251" s="23"/>
      <c r="C251" s="21"/>
      <c r="D251" s="21"/>
      <c r="E251" s="21"/>
      <c r="F251" s="21"/>
      <c r="G251" s="21"/>
      <c r="H251" s="21"/>
      <c r="I251" s="21"/>
      <c r="J251" s="21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3"/>
      <c r="B252" s="23"/>
      <c r="C252" s="21"/>
      <c r="D252" s="21"/>
      <c r="E252" s="21"/>
      <c r="F252" s="21"/>
      <c r="G252" s="21"/>
      <c r="H252" s="21"/>
      <c r="I252" s="21"/>
      <c r="J252" s="21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3"/>
      <c r="B253" s="23"/>
      <c r="C253" s="21"/>
      <c r="D253" s="21"/>
      <c r="E253" s="21"/>
      <c r="F253" s="21"/>
      <c r="G253" s="21"/>
      <c r="H253" s="21"/>
      <c r="I253" s="21"/>
      <c r="J253" s="21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3"/>
      <c r="B254" s="23"/>
      <c r="C254" s="21"/>
      <c r="D254" s="21"/>
      <c r="E254" s="21"/>
      <c r="F254" s="21"/>
      <c r="G254" s="21"/>
      <c r="H254" s="21"/>
      <c r="I254" s="21"/>
      <c r="J254" s="21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3"/>
      <c r="B255" s="23"/>
      <c r="C255" s="21"/>
      <c r="D255" s="21"/>
      <c r="E255" s="21"/>
      <c r="F255" s="21"/>
      <c r="G255" s="21"/>
      <c r="H255" s="21"/>
      <c r="I255" s="21"/>
      <c r="J255" s="21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3"/>
      <c r="B256" s="23"/>
      <c r="C256" s="21"/>
      <c r="D256" s="21"/>
      <c r="E256" s="21"/>
      <c r="F256" s="21"/>
      <c r="G256" s="21"/>
      <c r="H256" s="21"/>
      <c r="I256" s="21"/>
      <c r="J256" s="21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3"/>
      <c r="B257" s="23"/>
      <c r="C257" s="21"/>
      <c r="D257" s="21"/>
      <c r="E257" s="21"/>
      <c r="F257" s="21"/>
      <c r="G257" s="21"/>
      <c r="H257" s="21"/>
      <c r="I257" s="21"/>
      <c r="J257" s="21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3"/>
      <c r="B258" s="23"/>
      <c r="C258" s="21"/>
      <c r="D258" s="21"/>
      <c r="E258" s="21"/>
      <c r="F258" s="21"/>
      <c r="G258" s="21"/>
      <c r="H258" s="21"/>
      <c r="I258" s="21"/>
      <c r="J258" s="21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3"/>
      <c r="B259" s="23"/>
      <c r="C259" s="21"/>
      <c r="D259" s="21"/>
      <c r="E259" s="21"/>
      <c r="F259" s="21"/>
      <c r="G259" s="21"/>
      <c r="H259" s="21"/>
      <c r="I259" s="21"/>
      <c r="J259" s="21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13"/>
      <c r="L366" s="13"/>
      <c r="M366" s="13"/>
      <c r="N366" s="13"/>
      <c r="O366" s="13"/>
      <c r="P366" s="13"/>
      <c r="Q366" s="13"/>
      <c r="R366" s="13"/>
      <c r="S366" s="24"/>
    </row>
    <row r="367" ht="20.2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13"/>
      <c r="L367" s="13"/>
      <c r="M367" s="13"/>
      <c r="N367" s="13"/>
      <c r="O367" s="13"/>
      <c r="P367" s="13"/>
      <c r="Q367" s="13"/>
      <c r="R367" s="13"/>
      <c r="S367" s="24"/>
    </row>
    <row r="368" ht="20.2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13"/>
      <c r="L368" s="13"/>
      <c r="M368" s="13"/>
      <c r="N368" s="13"/>
      <c r="O368" s="13"/>
      <c r="P368" s="13"/>
      <c r="Q368" s="13"/>
      <c r="R368" s="13"/>
      <c r="S368" s="24"/>
    </row>
    <row r="369" ht="20.2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13"/>
      <c r="L369" s="13"/>
      <c r="M369" s="13"/>
      <c r="N369" s="13"/>
      <c r="O369" s="13"/>
      <c r="P369" s="13"/>
      <c r="Q369" s="13"/>
      <c r="R369" s="13"/>
      <c r="S369" s="24"/>
    </row>
    <row r="370" ht="20.2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13"/>
      <c r="L370" s="13"/>
      <c r="M370" s="13"/>
      <c r="N370" s="13"/>
      <c r="O370" s="13"/>
      <c r="P370" s="13"/>
      <c r="Q370" s="13"/>
      <c r="R370" s="13"/>
      <c r="S370" s="24"/>
    </row>
    <row r="371" ht="20.2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13"/>
      <c r="L371" s="13"/>
      <c r="M371" s="13"/>
      <c r="N371" s="13"/>
      <c r="O371" s="13"/>
      <c r="P371" s="13"/>
      <c r="Q371" s="13"/>
      <c r="R371" s="13"/>
      <c r="S371" s="24"/>
    </row>
    <row r="372" ht="20.2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13"/>
      <c r="L372" s="13"/>
      <c r="M372" s="13"/>
      <c r="N372" s="13"/>
      <c r="O372" s="13"/>
      <c r="P372" s="13"/>
      <c r="Q372" s="13"/>
      <c r="R372" s="13"/>
      <c r="S372" s="24"/>
    </row>
    <row r="373" ht="20.2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13"/>
      <c r="L373" s="13"/>
      <c r="M373" s="13"/>
      <c r="N373" s="13"/>
      <c r="O373" s="13"/>
      <c r="P373" s="13"/>
      <c r="Q373" s="13"/>
      <c r="R373" s="13"/>
      <c r="S373" s="24"/>
    </row>
    <row r="374" ht="20.2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13"/>
      <c r="L374" s="13"/>
      <c r="M374" s="13"/>
      <c r="N374" s="13"/>
      <c r="O374" s="13"/>
      <c r="P374" s="13"/>
      <c r="Q374" s="13"/>
      <c r="R374" s="13"/>
      <c r="S374" s="24"/>
    </row>
    <row r="375" ht="20.2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13"/>
      <c r="L375" s="13"/>
      <c r="M375" s="13"/>
      <c r="N375" s="13"/>
      <c r="O375" s="13"/>
      <c r="P375" s="13"/>
      <c r="Q375" s="13"/>
      <c r="R375" s="13"/>
      <c r="S375" s="24"/>
    </row>
    <row r="376" ht="20.2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13"/>
      <c r="L376" s="13"/>
      <c r="M376" s="13"/>
      <c r="N376" s="13"/>
      <c r="O376" s="13"/>
      <c r="P376" s="13"/>
      <c r="Q376" s="13"/>
      <c r="R376" s="13"/>
      <c r="S376" s="24"/>
    </row>
    <row r="377" ht="20.2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13"/>
      <c r="L377" s="13"/>
      <c r="M377" s="13"/>
      <c r="N377" s="13"/>
      <c r="O377" s="13"/>
      <c r="P377" s="13"/>
      <c r="Q377" s="13"/>
      <c r="R377" s="13"/>
      <c r="S377" s="24"/>
    </row>
    <row r="378" ht="20.2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13"/>
      <c r="L378" s="13"/>
      <c r="M378" s="13"/>
      <c r="N378" s="13"/>
      <c r="O378" s="13"/>
      <c r="P378" s="13"/>
      <c r="Q378" s="13"/>
      <c r="R378" s="13"/>
      <c r="S378" s="24"/>
    </row>
    <row r="379" ht="20.2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13"/>
      <c r="L379" s="13"/>
      <c r="M379" s="13"/>
      <c r="N379" s="13"/>
      <c r="O379" s="13"/>
      <c r="P379" s="13"/>
      <c r="Q379" s="13"/>
      <c r="R379" s="13"/>
      <c r="S379" s="24"/>
    </row>
    <row r="380" ht="20.2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13"/>
      <c r="L380" s="13"/>
      <c r="M380" s="13"/>
      <c r="N380" s="13"/>
      <c r="O380" s="13"/>
      <c r="P380" s="13"/>
      <c r="Q380" s="13"/>
      <c r="R380" s="13"/>
      <c r="S380" s="24"/>
    </row>
    <row r="381" ht="20.2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13"/>
      <c r="L381" s="13"/>
      <c r="M381" s="13"/>
      <c r="N381" s="13"/>
      <c r="O381" s="13"/>
      <c r="P381" s="13"/>
      <c r="Q381" s="13"/>
      <c r="R381" s="13"/>
      <c r="S381" s="24"/>
    </row>
    <row r="382" ht="20.2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13"/>
      <c r="L382" s="13"/>
      <c r="M382" s="13"/>
      <c r="N382" s="13"/>
      <c r="O382" s="13"/>
      <c r="P382" s="13"/>
      <c r="Q382" s="13"/>
      <c r="R382" s="13"/>
      <c r="S382" s="24"/>
    </row>
    <row r="383" ht="20.2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13"/>
      <c r="L383" s="13"/>
      <c r="M383" s="13"/>
      <c r="N383" s="13"/>
      <c r="O383" s="13"/>
      <c r="P383" s="13"/>
      <c r="Q383" s="13"/>
      <c r="R383" s="13"/>
      <c r="S383" s="24"/>
    </row>
    <row r="384" ht="20.2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13"/>
      <c r="L384" s="13"/>
      <c r="M384" s="13"/>
      <c r="N384" s="13"/>
      <c r="O384" s="13"/>
      <c r="P384" s="13"/>
      <c r="Q384" s="13"/>
      <c r="R384" s="13"/>
      <c r="S384" s="24"/>
    </row>
    <row r="385" ht="20.2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13"/>
      <c r="L385" s="13"/>
      <c r="M385" s="13"/>
      <c r="N385" s="13"/>
      <c r="O385" s="13"/>
      <c r="P385" s="13"/>
      <c r="Q385" s="13"/>
      <c r="R385" s="13"/>
      <c r="S385" s="24"/>
    </row>
    <row r="386" ht="20.2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13"/>
      <c r="L386" s="13"/>
      <c r="M386" s="13"/>
      <c r="N386" s="13"/>
      <c r="O386" s="13"/>
      <c r="P386" s="13"/>
      <c r="Q386" s="13"/>
      <c r="R386" s="13"/>
      <c r="S386" s="24"/>
    </row>
    <row r="387" ht="20.2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13"/>
      <c r="L387" s="13"/>
      <c r="M387" s="13"/>
      <c r="N387" s="13"/>
      <c r="O387" s="13"/>
      <c r="P387" s="13"/>
      <c r="Q387" s="13"/>
      <c r="R387" s="13"/>
      <c r="S387" s="24"/>
    </row>
    <row r="388" ht="20.2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13"/>
      <c r="L388" s="13"/>
      <c r="M388" s="13"/>
      <c r="N388" s="13"/>
      <c r="O388" s="13"/>
      <c r="P388" s="13"/>
      <c r="Q388" s="13"/>
      <c r="R388" s="13"/>
      <c r="S388" s="24"/>
    </row>
    <row r="389" ht="20.2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13"/>
      <c r="L389" s="13"/>
      <c r="M389" s="13"/>
      <c r="N389" s="13"/>
      <c r="O389" s="13"/>
      <c r="P389" s="13"/>
      <c r="Q389" s="13"/>
      <c r="R389" s="13"/>
      <c r="S389" s="24"/>
    </row>
    <row r="390" ht="20.2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13"/>
      <c r="L390" s="13"/>
      <c r="M390" s="13"/>
      <c r="N390" s="13"/>
      <c r="O390" s="13"/>
      <c r="P390" s="13"/>
      <c r="Q390" s="13"/>
      <c r="R390" s="13"/>
      <c r="S390" s="24"/>
    </row>
    <row r="391" ht="20.2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13"/>
      <c r="L391" s="13"/>
      <c r="M391" s="13"/>
      <c r="N391" s="13"/>
      <c r="O391" s="13"/>
      <c r="P391" s="13"/>
      <c r="Q391" s="13"/>
      <c r="R391" s="13"/>
      <c r="S391" s="24"/>
    </row>
    <row r="392" ht="20.2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13"/>
      <c r="L392" s="13"/>
      <c r="M392" s="13"/>
      <c r="N392" s="13"/>
      <c r="O392" s="13"/>
      <c r="P392" s="13"/>
      <c r="Q392" s="13"/>
      <c r="R392" s="13"/>
      <c r="S392" s="24"/>
    </row>
    <row r="393" ht="20.2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1"/>
      <c r="B1128" s="21"/>
      <c r="C1128" s="21"/>
      <c r="D1128" s="21"/>
      <c r="E1128" s="21"/>
      <c r="F1128" s="21"/>
      <c r="G1128" s="21"/>
      <c r="H1128" s="21"/>
      <c r="I1128" s="21"/>
      <c r="J1128" s="21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1"/>
      <c r="B1129" s="21"/>
      <c r="C1129" s="21"/>
      <c r="D1129" s="21"/>
      <c r="E1129" s="21"/>
      <c r="F1129" s="21"/>
      <c r="G1129" s="21"/>
      <c r="H1129" s="21"/>
      <c r="I1129" s="21"/>
      <c r="J1129" s="21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1"/>
      <c r="B1130" s="21"/>
      <c r="C1130" s="21"/>
      <c r="D1130" s="21"/>
      <c r="E1130" s="21"/>
      <c r="F1130" s="21"/>
      <c r="G1130" s="21"/>
      <c r="H1130" s="21"/>
      <c r="I1130" s="21"/>
      <c r="J1130" s="21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1"/>
      <c r="B1131" s="21"/>
      <c r="C1131" s="21"/>
      <c r="D1131" s="21"/>
      <c r="E1131" s="21"/>
      <c r="F1131" s="21"/>
      <c r="G1131" s="21"/>
      <c r="H1131" s="21"/>
      <c r="I1131" s="21"/>
      <c r="J1131" s="21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1"/>
      <c r="B1252" s="21"/>
      <c r="C1252" s="21"/>
      <c r="D1252" s="21"/>
      <c r="E1252" s="21"/>
      <c r="F1252" s="21"/>
      <c r="G1252" s="21"/>
      <c r="H1252" s="21"/>
      <c r="I1252" s="21"/>
      <c r="J1252" s="21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1"/>
      <c r="B1253" s="21"/>
      <c r="C1253" s="21"/>
      <c r="D1253" s="21"/>
      <c r="E1253" s="21"/>
      <c r="F1253" s="21"/>
      <c r="G1253" s="21"/>
      <c r="H1253" s="21"/>
      <c r="I1253" s="21"/>
      <c r="J1253" s="21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1"/>
      <c r="B1254" s="21"/>
      <c r="C1254" s="21"/>
      <c r="D1254" s="21"/>
      <c r="E1254" s="21"/>
      <c r="F1254" s="21"/>
      <c r="G1254" s="21"/>
      <c r="H1254" s="21"/>
      <c r="I1254" s="21"/>
      <c r="J1254" s="21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1"/>
      <c r="B1255" s="21"/>
      <c r="C1255" s="21"/>
      <c r="D1255" s="21"/>
      <c r="E1255" s="21"/>
      <c r="F1255" s="21"/>
      <c r="G1255" s="21"/>
      <c r="H1255" s="21"/>
      <c r="I1255" s="21"/>
      <c r="J1255" s="21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1"/>
      <c r="B1256" s="21"/>
      <c r="C1256" s="21"/>
      <c r="D1256" s="21"/>
      <c r="E1256" s="21"/>
      <c r="F1256" s="21"/>
      <c r="G1256" s="21"/>
      <c r="H1256" s="21"/>
      <c r="I1256" s="21"/>
      <c r="J1256" s="21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1"/>
      <c r="B1257" s="21"/>
      <c r="C1257" s="21"/>
      <c r="D1257" s="21"/>
      <c r="E1257" s="21"/>
      <c r="F1257" s="21"/>
      <c r="G1257" s="21"/>
      <c r="H1257" s="21"/>
      <c r="I1257" s="21"/>
      <c r="J1257" s="21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1"/>
      <c r="B1258" s="21"/>
      <c r="C1258" s="21"/>
      <c r="D1258" s="21"/>
      <c r="E1258" s="21"/>
      <c r="F1258" s="21"/>
      <c r="G1258" s="21"/>
      <c r="H1258" s="21"/>
      <c r="I1258" s="21"/>
      <c r="J1258" s="21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1"/>
      <c r="B1259" s="21"/>
      <c r="C1259" s="21"/>
      <c r="D1259" s="21"/>
      <c r="E1259" s="21"/>
      <c r="F1259" s="21"/>
      <c r="G1259" s="21"/>
      <c r="H1259" s="21"/>
      <c r="I1259" s="21"/>
      <c r="J1259" s="21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1"/>
      <c r="B1260" s="21"/>
      <c r="C1260" s="21"/>
      <c r="D1260" s="21"/>
      <c r="E1260" s="21"/>
      <c r="F1260" s="21"/>
      <c r="G1260" s="21"/>
      <c r="H1260" s="21"/>
      <c r="I1260" s="21"/>
      <c r="J1260" s="21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1"/>
      <c r="B1261" s="21"/>
      <c r="C1261" s="21"/>
      <c r="D1261" s="21"/>
      <c r="E1261" s="21"/>
      <c r="F1261" s="21"/>
      <c r="G1261" s="21"/>
      <c r="H1261" s="21"/>
      <c r="I1261" s="21"/>
      <c r="J1261" s="21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1"/>
      <c r="B1262" s="21"/>
      <c r="C1262" s="21"/>
      <c r="D1262" s="21"/>
      <c r="E1262" s="21"/>
      <c r="F1262" s="21"/>
      <c r="G1262" s="21"/>
      <c r="H1262" s="21"/>
      <c r="I1262" s="21"/>
      <c r="J1262" s="21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1"/>
      <c r="B1263" s="21"/>
      <c r="C1263" s="21"/>
      <c r="D1263" s="21"/>
      <c r="E1263" s="21"/>
      <c r="F1263" s="21"/>
      <c r="G1263" s="21"/>
      <c r="H1263" s="21"/>
      <c r="I1263" s="21"/>
      <c r="J1263" s="21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1"/>
      <c r="B1264" s="21"/>
      <c r="C1264" s="21"/>
      <c r="D1264" s="21"/>
      <c r="E1264" s="21"/>
      <c r="F1264" s="21"/>
      <c r="G1264" s="21"/>
      <c r="H1264" s="21"/>
      <c r="I1264" s="21"/>
      <c r="J1264" s="21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1"/>
      <c r="B1265" s="21"/>
      <c r="C1265" s="21"/>
      <c r="D1265" s="21"/>
      <c r="E1265" s="21"/>
      <c r="F1265" s="21"/>
      <c r="G1265" s="21"/>
      <c r="H1265" s="21"/>
      <c r="I1265" s="21"/>
      <c r="J1265" s="21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1"/>
      <c r="B1266" s="21"/>
      <c r="C1266" s="21"/>
      <c r="D1266" s="21"/>
      <c r="E1266" s="21"/>
      <c r="F1266" s="21"/>
      <c r="G1266" s="21"/>
      <c r="H1266" s="21"/>
      <c r="I1266" s="21"/>
      <c r="J1266" s="21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1"/>
      <c r="B1267" s="21"/>
      <c r="C1267" s="21"/>
      <c r="D1267" s="21"/>
      <c r="E1267" s="21"/>
      <c r="F1267" s="21"/>
      <c r="G1267" s="21"/>
      <c r="H1267" s="21"/>
      <c r="I1267" s="21"/>
      <c r="J1267" s="21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1"/>
      <c r="B1268" s="21"/>
      <c r="C1268" s="21"/>
      <c r="D1268" s="21"/>
      <c r="E1268" s="21"/>
      <c r="F1268" s="21"/>
      <c r="G1268" s="21"/>
      <c r="H1268" s="21"/>
      <c r="I1268" s="21"/>
      <c r="J1268" s="21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1"/>
      <c r="B1269" s="21"/>
      <c r="C1269" s="21"/>
      <c r="D1269" s="21"/>
      <c r="E1269" s="21"/>
      <c r="F1269" s="21"/>
      <c r="G1269" s="21"/>
      <c r="H1269" s="21"/>
      <c r="I1269" s="21"/>
      <c r="J1269" s="21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1"/>
      <c r="B1270" s="21"/>
      <c r="C1270" s="21"/>
      <c r="D1270" s="21"/>
      <c r="E1270" s="21"/>
      <c r="F1270" s="21"/>
      <c r="G1270" s="21"/>
      <c r="H1270" s="21"/>
      <c r="I1270" s="21"/>
      <c r="J1270" s="21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1"/>
      <c r="B1271" s="21"/>
      <c r="C1271" s="21"/>
      <c r="D1271" s="21"/>
      <c r="E1271" s="21"/>
      <c r="F1271" s="21"/>
      <c r="G1271" s="21"/>
      <c r="H1271" s="21"/>
      <c r="I1271" s="21"/>
      <c r="J1271" s="21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1"/>
      <c r="B1272" s="21"/>
      <c r="C1272" s="21"/>
      <c r="D1272" s="21"/>
      <c r="E1272" s="21"/>
      <c r="F1272" s="21"/>
      <c r="G1272" s="21"/>
      <c r="H1272" s="21"/>
      <c r="I1272" s="21"/>
      <c r="J1272" s="21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1"/>
      <c r="B1273" s="21"/>
      <c r="C1273" s="21"/>
      <c r="D1273" s="21"/>
      <c r="E1273" s="21"/>
      <c r="F1273" s="21"/>
      <c r="G1273" s="21"/>
      <c r="H1273" s="21"/>
      <c r="I1273" s="21"/>
      <c r="J1273" s="21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1"/>
      <c r="B1274" s="21"/>
      <c r="C1274" s="21"/>
      <c r="D1274" s="21"/>
      <c r="E1274" s="21"/>
      <c r="F1274" s="21"/>
      <c r="G1274" s="21"/>
      <c r="H1274" s="21"/>
      <c r="I1274" s="21"/>
      <c r="J1274" s="21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1"/>
      <c r="B1275" s="21"/>
      <c r="C1275" s="21"/>
      <c r="D1275" s="21"/>
      <c r="E1275" s="21"/>
      <c r="F1275" s="21"/>
      <c r="G1275" s="21"/>
      <c r="H1275" s="21"/>
      <c r="I1275" s="21"/>
      <c r="J1275" s="21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1"/>
      <c r="B1276" s="21"/>
      <c r="C1276" s="21"/>
      <c r="D1276" s="21"/>
      <c r="E1276" s="21"/>
      <c r="F1276" s="21"/>
      <c r="G1276" s="21"/>
      <c r="H1276" s="21"/>
      <c r="I1276" s="21"/>
      <c r="J1276" s="21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1"/>
      <c r="B1277" s="21"/>
      <c r="C1277" s="21"/>
      <c r="D1277" s="21"/>
      <c r="E1277" s="21"/>
      <c r="F1277" s="21"/>
      <c r="G1277" s="21"/>
      <c r="H1277" s="21"/>
      <c r="I1277" s="21"/>
      <c r="J1277" s="21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1"/>
      <c r="B1278" s="21"/>
      <c r="C1278" s="21"/>
      <c r="D1278" s="21"/>
      <c r="E1278" s="21"/>
      <c r="F1278" s="21"/>
      <c r="G1278" s="21"/>
      <c r="H1278" s="21"/>
      <c r="I1278" s="21"/>
      <c r="J1278" s="21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1"/>
      <c r="B1279" s="21"/>
      <c r="C1279" s="21"/>
      <c r="D1279" s="21"/>
      <c r="E1279" s="21"/>
      <c r="F1279" s="21"/>
      <c r="G1279" s="21"/>
      <c r="H1279" s="21"/>
      <c r="I1279" s="21"/>
      <c r="J1279" s="21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1"/>
      <c r="B1280" s="21"/>
      <c r="C1280" s="21"/>
      <c r="D1280" s="21"/>
      <c r="E1280" s="21"/>
      <c r="F1280" s="21"/>
      <c r="G1280" s="21"/>
      <c r="H1280" s="21"/>
      <c r="I1280" s="21"/>
      <c r="J1280" s="21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1"/>
      <c r="B1281" s="21"/>
      <c r="C1281" s="21"/>
      <c r="D1281" s="21"/>
      <c r="E1281" s="21"/>
      <c r="F1281" s="21"/>
      <c r="G1281" s="21"/>
      <c r="H1281" s="21"/>
      <c r="I1281" s="21"/>
      <c r="J1281" s="21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1"/>
      <c r="B1282" s="21"/>
      <c r="C1282" s="21"/>
      <c r="D1282" s="21"/>
      <c r="E1282" s="21"/>
      <c r="F1282" s="21"/>
      <c r="G1282" s="21"/>
      <c r="H1282" s="21"/>
      <c r="I1282" s="21"/>
      <c r="J1282" s="21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1"/>
      <c r="B1283" s="21"/>
      <c r="C1283" s="21"/>
      <c r="D1283" s="21"/>
      <c r="E1283" s="21"/>
      <c r="F1283" s="21"/>
      <c r="G1283" s="21"/>
      <c r="H1283" s="21"/>
      <c r="I1283" s="21"/>
      <c r="J1283" s="21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1"/>
      <c r="B1284" s="21"/>
      <c r="C1284" s="21"/>
      <c r="D1284" s="21"/>
      <c r="E1284" s="21"/>
      <c r="F1284" s="21"/>
      <c r="G1284" s="21"/>
      <c r="H1284" s="21"/>
      <c r="I1284" s="21"/>
      <c r="J1284" s="21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1"/>
      <c r="B1285" s="21"/>
      <c r="C1285" s="21"/>
      <c r="D1285" s="21"/>
      <c r="E1285" s="21"/>
      <c r="F1285" s="21"/>
      <c r="G1285" s="21"/>
      <c r="H1285" s="21"/>
      <c r="I1285" s="21"/>
      <c r="J1285" s="21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1"/>
      <c r="B1286" s="21"/>
      <c r="C1286" s="21"/>
      <c r="D1286" s="21"/>
      <c r="E1286" s="21"/>
      <c r="F1286" s="21"/>
      <c r="G1286" s="21"/>
      <c r="H1286" s="21"/>
      <c r="I1286" s="21"/>
      <c r="J1286" s="21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1"/>
      <c r="B1287" s="21"/>
      <c r="C1287" s="21"/>
      <c r="D1287" s="21"/>
      <c r="E1287" s="21"/>
      <c r="F1287" s="21"/>
      <c r="G1287" s="21"/>
      <c r="H1287" s="21"/>
      <c r="I1287" s="21"/>
      <c r="J1287" s="21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1"/>
      <c r="B1288" s="21"/>
      <c r="C1288" s="21"/>
      <c r="D1288" s="21"/>
      <c r="E1288" s="21"/>
      <c r="F1288" s="21"/>
      <c r="G1288" s="21"/>
      <c r="H1288" s="21"/>
      <c r="I1288" s="21"/>
      <c r="J1288" s="21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120</v>
      </c>
      <c r="B1" s="2"/>
      <c r="C1" s="2"/>
      <c r="D1" s="2"/>
      <c r="E1" s="2"/>
      <c r="F1" s="2"/>
      <c r="G1" s="2"/>
      <c r="H1" s="2"/>
      <c r="I1" s="2"/>
      <c r="J1" s="2"/>
      <c r="K1" s="10" t="s">
        <v>166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122</v>
      </c>
      <c r="B2" s="4" t="s">
        <v>123</v>
      </c>
      <c r="C2" s="4" t="s">
        <v>124</v>
      </c>
      <c r="D2" s="4" t="s">
        <v>125</v>
      </c>
      <c r="E2" s="4" t="s">
        <v>126</v>
      </c>
      <c r="F2" s="4" t="s">
        <v>127</v>
      </c>
      <c r="G2" s="4" t="s">
        <v>128</v>
      </c>
      <c r="H2" s="4" t="s">
        <v>129</v>
      </c>
      <c r="I2" s="4" t="s">
        <v>130</v>
      </c>
      <c r="J2" s="4" t="s">
        <v>131</v>
      </c>
      <c r="K2" s="12" t="s">
        <v>132</v>
      </c>
      <c r="L2" s="12" t="s">
        <v>133</v>
      </c>
      <c r="M2" s="12" t="s">
        <v>134</v>
      </c>
      <c r="N2" s="12" t="s">
        <v>135</v>
      </c>
      <c r="O2" s="12" t="s">
        <v>136</v>
      </c>
      <c r="P2" s="12" t="s">
        <v>137</v>
      </c>
      <c r="Q2" s="12" t="s">
        <v>138</v>
      </c>
      <c r="R2" s="12" t="s">
        <v>139</v>
      </c>
    </row>
    <row r="3" ht="20.25" spans="1:18">
      <c r="A3" s="5" t="s">
        <v>167</v>
      </c>
      <c r="B3" s="5" t="s">
        <v>168</v>
      </c>
      <c r="C3" s="5">
        <v>5225.645</v>
      </c>
      <c r="D3" s="5">
        <v>6135.55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0.026</v>
      </c>
      <c r="K3" s="13">
        <v>1</v>
      </c>
      <c r="L3" s="13">
        <v>2</v>
      </c>
      <c r="M3" s="13">
        <v>0</v>
      </c>
      <c r="N3" s="13">
        <v>0</v>
      </c>
      <c r="O3" s="13">
        <v>0</v>
      </c>
      <c r="P3" s="13">
        <v>2.686</v>
      </c>
      <c r="Q3" s="13">
        <v>0</v>
      </c>
      <c r="R3" s="13">
        <v>1</v>
      </c>
    </row>
    <row r="4" ht="20.25" spans="1:18">
      <c r="A4" s="7" t="s">
        <v>169</v>
      </c>
      <c r="B4" s="7" t="s">
        <v>170</v>
      </c>
      <c r="C4" s="7">
        <v>587.455</v>
      </c>
      <c r="D4" s="7">
        <v>646.019</v>
      </c>
      <c r="E4" s="7">
        <v>0</v>
      </c>
      <c r="F4" s="7">
        <v>0</v>
      </c>
      <c r="G4" s="7">
        <v>0</v>
      </c>
      <c r="H4" s="7">
        <v>1</v>
      </c>
      <c r="I4" s="6">
        <v>3.743</v>
      </c>
      <c r="J4" s="6">
        <v>12.469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-0.594</v>
      </c>
      <c r="Q4" s="13">
        <v>0</v>
      </c>
      <c r="R4" s="13">
        <v>0</v>
      </c>
    </row>
    <row r="5" ht="20.25" spans="1:18">
      <c r="A5" s="7" t="s">
        <v>171</v>
      </c>
      <c r="B5" s="7" t="s">
        <v>172</v>
      </c>
      <c r="C5" s="7">
        <v>3121.574</v>
      </c>
      <c r="D5" s="7">
        <v>3697.423</v>
      </c>
      <c r="E5" s="7">
        <v>0</v>
      </c>
      <c r="F5" s="7">
        <v>0</v>
      </c>
      <c r="G5" s="7">
        <v>0</v>
      </c>
      <c r="H5" s="7">
        <v>1</v>
      </c>
      <c r="I5" s="6">
        <v>2.029</v>
      </c>
      <c r="J5" s="6">
        <v>17.287</v>
      </c>
      <c r="K5" s="13">
        <v>3</v>
      </c>
      <c r="L5" s="13">
        <v>1</v>
      </c>
      <c r="M5" s="13">
        <v>0</v>
      </c>
      <c r="N5" s="13">
        <v>1</v>
      </c>
      <c r="O5" s="13">
        <v>0</v>
      </c>
      <c r="P5" s="13">
        <v>-0.93</v>
      </c>
      <c r="Q5" s="13">
        <v>0</v>
      </c>
      <c r="R5" s="13">
        <v>0</v>
      </c>
    </row>
    <row r="6" ht="20.25" spans="1:18">
      <c r="A6" s="7" t="s">
        <v>173</v>
      </c>
      <c r="B6" s="7" t="s">
        <v>174</v>
      </c>
      <c r="C6" s="7">
        <v>2722.917</v>
      </c>
      <c r="D6" s="7">
        <v>3365.742</v>
      </c>
      <c r="E6" s="7">
        <v>0</v>
      </c>
      <c r="F6" s="7">
        <v>0</v>
      </c>
      <c r="G6" s="7">
        <v>0</v>
      </c>
      <c r="H6" s="7">
        <v>1</v>
      </c>
      <c r="I6" s="6">
        <v>8.837</v>
      </c>
      <c r="J6" s="6">
        <v>26.248</v>
      </c>
      <c r="K6" s="13">
        <v>4</v>
      </c>
      <c r="L6" s="13">
        <v>0</v>
      </c>
      <c r="M6" s="13">
        <v>-1</v>
      </c>
      <c r="N6" s="13">
        <v>1</v>
      </c>
      <c r="O6" s="13">
        <v>0</v>
      </c>
      <c r="P6" s="13">
        <v>3.546</v>
      </c>
      <c r="Q6" s="13">
        <v>0</v>
      </c>
      <c r="R6" s="13">
        <v>0</v>
      </c>
    </row>
    <row r="7" ht="20.25" spans="1:18">
      <c r="A7" s="7" t="s">
        <v>175</v>
      </c>
      <c r="B7" s="7" t="s">
        <v>176</v>
      </c>
      <c r="C7" s="7">
        <v>5672.699</v>
      </c>
      <c r="D7" s="7">
        <v>6082.556</v>
      </c>
      <c r="E7" s="7">
        <v>0</v>
      </c>
      <c r="F7" s="7">
        <v>0</v>
      </c>
      <c r="G7" s="7">
        <v>0</v>
      </c>
      <c r="H7" s="7">
        <v>1</v>
      </c>
      <c r="I7" s="6">
        <v>0.839</v>
      </c>
      <c r="J7" s="6">
        <v>7.52</v>
      </c>
      <c r="K7" s="13">
        <v>3</v>
      </c>
      <c r="L7" s="13">
        <v>1</v>
      </c>
      <c r="M7" s="13">
        <v>-1</v>
      </c>
      <c r="N7" s="13">
        <v>1</v>
      </c>
      <c r="O7" s="13">
        <v>0</v>
      </c>
      <c r="P7" s="13">
        <v>-8.424</v>
      </c>
      <c r="Q7" s="13">
        <v>0</v>
      </c>
      <c r="R7" s="13">
        <v>0</v>
      </c>
    </row>
    <row r="8" ht="20.25" spans="1:18">
      <c r="A8" s="7" t="s">
        <v>177</v>
      </c>
      <c r="B8" s="7" t="s">
        <v>178</v>
      </c>
      <c r="C8" s="7">
        <v>2543.976</v>
      </c>
      <c r="D8" s="7">
        <v>3196.86</v>
      </c>
      <c r="E8" s="7">
        <v>0</v>
      </c>
      <c r="F8" s="7">
        <v>0</v>
      </c>
      <c r="G8" s="7">
        <v>0</v>
      </c>
      <c r="H8" s="7">
        <v>1</v>
      </c>
      <c r="I8" s="6">
        <v>1.301</v>
      </c>
      <c r="J8" s="6">
        <v>21.458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-6.483</v>
      </c>
      <c r="Q8" s="13">
        <v>0</v>
      </c>
      <c r="R8" s="13">
        <v>0</v>
      </c>
    </row>
    <row r="9" ht="20.25" spans="1:18">
      <c r="A9" s="7" t="s">
        <v>179</v>
      </c>
      <c r="B9" s="7" t="s">
        <v>180</v>
      </c>
      <c r="C9" s="7">
        <v>6009.708</v>
      </c>
      <c r="D9" s="7">
        <v>6827.552</v>
      </c>
      <c r="E9" s="7">
        <v>0</v>
      </c>
      <c r="F9" s="7">
        <v>0</v>
      </c>
      <c r="G9" s="7">
        <v>0</v>
      </c>
      <c r="H9" s="7">
        <v>1</v>
      </c>
      <c r="I9" s="6">
        <v>6.625</v>
      </c>
      <c r="J9" s="6">
        <v>17.81</v>
      </c>
      <c r="K9" s="13">
        <v>3</v>
      </c>
      <c r="L9" s="13">
        <v>2</v>
      </c>
      <c r="M9" s="13">
        <v>-1</v>
      </c>
      <c r="N9" s="13">
        <v>1</v>
      </c>
      <c r="O9" s="13">
        <v>0</v>
      </c>
      <c r="P9" s="13">
        <v>20.548</v>
      </c>
      <c r="Q9" s="13">
        <v>0</v>
      </c>
      <c r="R9" s="13">
        <v>0</v>
      </c>
    </row>
    <row r="10" ht="20.25" spans="1:18">
      <c r="A10" s="7" t="s">
        <v>181</v>
      </c>
      <c r="B10" s="7" t="s">
        <v>182</v>
      </c>
      <c r="C10" s="7">
        <v>105.393</v>
      </c>
      <c r="D10" s="7">
        <v>108.606</v>
      </c>
      <c r="E10" s="7">
        <v>0</v>
      </c>
      <c r="F10" s="7">
        <v>0</v>
      </c>
      <c r="G10" s="7">
        <v>0</v>
      </c>
      <c r="H10" s="7">
        <v>1</v>
      </c>
      <c r="I10" s="6">
        <v>0.73</v>
      </c>
      <c r="J10" s="6">
        <v>3.667</v>
      </c>
      <c r="K10" s="13">
        <v>4</v>
      </c>
      <c r="L10" s="13">
        <v>1</v>
      </c>
      <c r="M10" s="13">
        <v>0</v>
      </c>
      <c r="N10" s="13">
        <v>1</v>
      </c>
      <c r="O10" s="13">
        <v>0</v>
      </c>
      <c r="P10" s="13">
        <v>-0.003</v>
      </c>
      <c r="Q10" s="13">
        <v>0</v>
      </c>
      <c r="R10" s="13">
        <v>0</v>
      </c>
    </row>
    <row r="11" ht="20.25" spans="1:18">
      <c r="A11" s="7" t="s">
        <v>183</v>
      </c>
      <c r="B11" s="7" t="s">
        <v>184</v>
      </c>
      <c r="C11" s="7">
        <v>104.505</v>
      </c>
      <c r="D11" s="7">
        <v>106.446</v>
      </c>
      <c r="E11" s="7">
        <v>0</v>
      </c>
      <c r="F11" s="7">
        <v>0</v>
      </c>
      <c r="G11" s="7">
        <v>0</v>
      </c>
      <c r="H11" s="7">
        <v>1</v>
      </c>
      <c r="I11" s="6">
        <v>0.074</v>
      </c>
      <c r="J11" s="6">
        <v>1.896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-0.014</v>
      </c>
      <c r="Q11" s="13">
        <v>0</v>
      </c>
      <c r="R11" s="13">
        <v>0</v>
      </c>
    </row>
    <row r="12" ht="20.25" spans="1:18">
      <c r="A12" s="7" t="s">
        <v>185</v>
      </c>
      <c r="B12" s="7" t="s">
        <v>186</v>
      </c>
      <c r="C12" s="7">
        <v>109.899</v>
      </c>
      <c r="D12" s="7">
        <v>118.726</v>
      </c>
      <c r="E12" s="7">
        <v>0</v>
      </c>
      <c r="F12" s="7">
        <v>0</v>
      </c>
      <c r="G12" s="7">
        <v>0</v>
      </c>
      <c r="H12" s="7">
        <v>1</v>
      </c>
      <c r="I12" s="6">
        <v>2.532</v>
      </c>
      <c r="J12" s="6">
        <v>9.778</v>
      </c>
      <c r="K12" s="13">
        <v>4</v>
      </c>
      <c r="L12" s="13">
        <v>0</v>
      </c>
      <c r="M12" s="13">
        <v>-1</v>
      </c>
      <c r="N12" s="13">
        <v>1</v>
      </c>
      <c r="O12" s="13">
        <v>0</v>
      </c>
      <c r="P12" s="13">
        <v>-0.023</v>
      </c>
      <c r="Q12" s="13">
        <v>0</v>
      </c>
      <c r="R12" s="13">
        <v>0</v>
      </c>
    </row>
    <row r="13" ht="20.25" spans="1:18">
      <c r="A13" s="7" t="s">
        <v>187</v>
      </c>
      <c r="B13" s="7" t="s">
        <v>188</v>
      </c>
      <c r="C13" s="7">
        <v>491.263</v>
      </c>
      <c r="D13" s="7">
        <v>587.496</v>
      </c>
      <c r="E13" s="7">
        <v>0</v>
      </c>
      <c r="F13" s="7">
        <v>0</v>
      </c>
      <c r="G13" s="7">
        <v>0</v>
      </c>
      <c r="H13" s="7">
        <v>1</v>
      </c>
      <c r="I13" s="9">
        <v>2.603</v>
      </c>
      <c r="J13" s="9">
        <v>18.557</v>
      </c>
      <c r="K13" s="13">
        <v>3</v>
      </c>
      <c r="L13" s="13">
        <v>2</v>
      </c>
      <c r="M13" s="13">
        <v>0</v>
      </c>
      <c r="N13" s="13">
        <v>0</v>
      </c>
      <c r="O13" s="13">
        <v>0</v>
      </c>
      <c r="P13" s="13">
        <v>-0.039</v>
      </c>
      <c r="Q13" s="13">
        <v>0</v>
      </c>
      <c r="R13" s="13">
        <v>0</v>
      </c>
    </row>
    <row r="14" ht="20.25" spans="1:18">
      <c r="A14" s="8" t="s">
        <v>189</v>
      </c>
      <c r="B14" s="8" t="s">
        <v>190</v>
      </c>
      <c r="C14" s="8">
        <v>3570.803</v>
      </c>
      <c r="D14" s="8">
        <v>4926.528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13.489</v>
      </c>
      <c r="Q14" s="13">
        <v>0</v>
      </c>
      <c r="R14" s="13">
        <v>0</v>
      </c>
    </row>
    <row r="15" ht="20.25" spans="1:18">
      <c r="A15" s="8" t="s">
        <v>191</v>
      </c>
      <c r="B15" s="8" t="s">
        <v>192</v>
      </c>
      <c r="C15" s="8">
        <v>164.575</v>
      </c>
      <c r="D15" s="8">
        <v>250.504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-1.362</v>
      </c>
      <c r="Q15" s="13">
        <v>0</v>
      </c>
      <c r="R15" s="13">
        <v>0</v>
      </c>
    </row>
    <row r="16" ht="20.25" spans="1:18">
      <c r="A16" s="8" t="s">
        <v>193</v>
      </c>
      <c r="B16" s="8" t="s">
        <v>194</v>
      </c>
      <c r="C16" s="8">
        <v>1155.022</v>
      </c>
      <c r="D16" s="8">
        <v>1597.103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2</v>
      </c>
      <c r="M16" s="13">
        <v>0</v>
      </c>
      <c r="N16" s="13">
        <v>0</v>
      </c>
      <c r="O16" s="13">
        <v>0</v>
      </c>
      <c r="P16" s="13">
        <v>0.399</v>
      </c>
      <c r="Q16" s="13">
        <v>0</v>
      </c>
      <c r="R16" s="13">
        <v>1</v>
      </c>
    </row>
    <row r="17" ht="20.25" spans="1:18">
      <c r="A17" s="8" t="s">
        <v>195</v>
      </c>
      <c r="B17" s="8" t="s">
        <v>196</v>
      </c>
      <c r="C17" s="8">
        <v>2627.982</v>
      </c>
      <c r="D17" s="8">
        <v>3237.309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7.748</v>
      </c>
      <c r="Q17" s="13">
        <v>0</v>
      </c>
      <c r="R17" s="13">
        <v>0</v>
      </c>
    </row>
    <row r="18" ht="20.25" spans="1:18">
      <c r="A18" s="8" t="s">
        <v>197</v>
      </c>
      <c r="B18" s="8" t="s">
        <v>198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8" t="s">
        <v>199</v>
      </c>
      <c r="B19" s="8" t="s">
        <v>200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8" t="s">
        <v>201</v>
      </c>
      <c r="B20" s="8" t="s">
        <v>202</v>
      </c>
      <c r="C20" s="8">
        <v>11245.446</v>
      </c>
      <c r="D20" s="8">
        <v>13475.239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15.05</v>
      </c>
      <c r="Q20" s="13">
        <v>0</v>
      </c>
      <c r="R20" s="13">
        <v>1</v>
      </c>
    </row>
    <row r="21" ht="20.25" spans="1:18">
      <c r="A21" s="6" t="s">
        <v>203</v>
      </c>
      <c r="B21" s="6" t="s">
        <v>204</v>
      </c>
      <c r="C21" s="6">
        <v>1697.44</v>
      </c>
      <c r="D21" s="6">
        <v>1944.796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1.939</v>
      </c>
      <c r="K21" s="13">
        <v>2</v>
      </c>
      <c r="L21" s="13">
        <v>1</v>
      </c>
      <c r="M21" s="13">
        <v>0</v>
      </c>
      <c r="N21" s="13">
        <v>1</v>
      </c>
      <c r="O21" s="13">
        <v>0</v>
      </c>
      <c r="P21" s="13">
        <v>-3.555</v>
      </c>
      <c r="Q21" s="13">
        <v>0</v>
      </c>
      <c r="R21" s="13">
        <v>0</v>
      </c>
    </row>
    <row r="22" ht="20.25" spans="1:18">
      <c r="A22" s="6" t="s">
        <v>205</v>
      </c>
      <c r="B22" s="6" t="s">
        <v>206</v>
      </c>
      <c r="C22" s="6">
        <v>7257.906</v>
      </c>
      <c r="D22" s="6">
        <v>8408.011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10.263</v>
      </c>
      <c r="K22" s="13">
        <v>1</v>
      </c>
      <c r="L22" s="13">
        <v>1</v>
      </c>
      <c r="M22" s="13">
        <v>0</v>
      </c>
      <c r="N22" s="13">
        <v>0</v>
      </c>
      <c r="O22" s="13">
        <v>0</v>
      </c>
      <c r="P22" s="13">
        <v>-5.727</v>
      </c>
      <c r="Q22" s="13">
        <v>0</v>
      </c>
      <c r="R22" s="13">
        <v>0</v>
      </c>
    </row>
    <row r="23" ht="20.25" spans="1:18">
      <c r="A23" s="6" t="s">
        <v>207</v>
      </c>
      <c r="B23" s="6" t="s">
        <v>208</v>
      </c>
      <c r="C23" s="6">
        <v>19554.906</v>
      </c>
      <c r="D23" s="6">
        <v>21823.672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4.958</v>
      </c>
      <c r="K23" s="13">
        <v>1</v>
      </c>
      <c r="L23" s="13">
        <v>2</v>
      </c>
      <c r="M23" s="13">
        <v>0</v>
      </c>
      <c r="N23" s="13">
        <v>1</v>
      </c>
      <c r="O23" s="13">
        <v>0</v>
      </c>
      <c r="P23" s="13">
        <v>26.065</v>
      </c>
      <c r="Q23" s="13">
        <v>0</v>
      </c>
      <c r="R23" s="13">
        <v>1</v>
      </c>
    </row>
    <row r="24" ht="20.25" spans="1:18">
      <c r="A24" s="6" t="s">
        <v>209</v>
      </c>
      <c r="B24" s="6" t="s">
        <v>210</v>
      </c>
      <c r="C24" s="6">
        <v>12636.005</v>
      </c>
      <c r="D24" s="6">
        <v>15972.181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13.155</v>
      </c>
      <c r="K24" s="13">
        <v>3</v>
      </c>
      <c r="L24" s="13">
        <v>2</v>
      </c>
      <c r="M24" s="13">
        <v>0</v>
      </c>
      <c r="N24" s="13">
        <v>0</v>
      </c>
      <c r="O24" s="13">
        <v>0</v>
      </c>
      <c r="P24" s="13">
        <v>-35.11</v>
      </c>
      <c r="Q24" s="13">
        <v>0</v>
      </c>
      <c r="R24" s="13">
        <v>0</v>
      </c>
    </row>
    <row r="25" ht="20.25" spans="1:18">
      <c r="A25" s="6" t="s">
        <v>211</v>
      </c>
      <c r="B25" s="6" t="s">
        <v>212</v>
      </c>
      <c r="C25" s="6">
        <v>72702.336</v>
      </c>
      <c r="D25" s="6">
        <v>78872.852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6.528</v>
      </c>
      <c r="K25" s="13">
        <v>4</v>
      </c>
      <c r="L25" s="13">
        <v>2</v>
      </c>
      <c r="M25" s="13">
        <v>0</v>
      </c>
      <c r="N25" s="13">
        <v>1</v>
      </c>
      <c r="O25" s="13">
        <v>0</v>
      </c>
      <c r="P25" s="13">
        <v>156.65</v>
      </c>
      <c r="Q25" s="13">
        <v>0</v>
      </c>
      <c r="R25" s="13">
        <v>0</v>
      </c>
    </row>
    <row r="26" ht="20.25" spans="1:18">
      <c r="A26" s="6" t="s">
        <v>213</v>
      </c>
      <c r="B26" s="6" t="s">
        <v>214</v>
      </c>
      <c r="C26" s="6">
        <v>3236.501</v>
      </c>
      <c r="D26" s="6">
        <v>3789.277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6.702</v>
      </c>
      <c r="K26" s="13">
        <v>2</v>
      </c>
      <c r="L26" s="13">
        <v>1</v>
      </c>
      <c r="M26" s="13">
        <v>0</v>
      </c>
      <c r="N26" s="13">
        <v>0</v>
      </c>
      <c r="O26" s="13">
        <v>0</v>
      </c>
      <c r="P26" s="13">
        <v>-1.19</v>
      </c>
      <c r="Q26" s="13">
        <v>0</v>
      </c>
      <c r="R26" s="13">
        <v>0</v>
      </c>
    </row>
    <row r="27" ht="20.25" spans="1:18">
      <c r="A27" s="6" t="s">
        <v>215</v>
      </c>
      <c r="B27" s="6" t="s">
        <v>216</v>
      </c>
      <c r="C27" s="6">
        <v>121313.242</v>
      </c>
      <c r="D27" s="6">
        <v>136165.422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4.463</v>
      </c>
      <c r="K27" s="13">
        <v>2</v>
      </c>
      <c r="L27" s="13">
        <v>2</v>
      </c>
      <c r="M27" s="13">
        <v>0</v>
      </c>
      <c r="N27" s="13">
        <v>1</v>
      </c>
      <c r="O27" s="13">
        <v>0</v>
      </c>
      <c r="P27" s="13">
        <v>232.5</v>
      </c>
      <c r="Q27" s="13">
        <v>0</v>
      </c>
      <c r="R27" s="13">
        <v>0</v>
      </c>
    </row>
    <row r="28" ht="20.25" spans="1:18">
      <c r="A28" s="6" t="s">
        <v>217</v>
      </c>
      <c r="B28" s="6" t="s">
        <v>218</v>
      </c>
      <c r="C28" s="6">
        <v>16447.465</v>
      </c>
      <c r="D28" s="6">
        <v>17929.857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4.347</v>
      </c>
      <c r="K28" s="13">
        <v>1</v>
      </c>
      <c r="L28" s="13">
        <v>0</v>
      </c>
      <c r="M28" s="13">
        <v>-1</v>
      </c>
      <c r="N28" s="13">
        <v>1</v>
      </c>
      <c r="O28" s="13">
        <v>0</v>
      </c>
      <c r="P28" s="13">
        <v>10.232</v>
      </c>
      <c r="Q28" s="13">
        <v>0</v>
      </c>
      <c r="R28" s="13">
        <v>0</v>
      </c>
    </row>
    <row r="29" ht="20.25" spans="1:18">
      <c r="A29" s="6" t="s">
        <v>219</v>
      </c>
      <c r="B29" s="6" t="s">
        <v>220</v>
      </c>
      <c r="C29" s="6">
        <v>3162.28</v>
      </c>
      <c r="D29" s="6">
        <v>3691.627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6.192</v>
      </c>
      <c r="K29" s="13">
        <v>1</v>
      </c>
      <c r="L29" s="13">
        <v>2</v>
      </c>
      <c r="M29" s="13">
        <v>0</v>
      </c>
      <c r="N29" s="13">
        <v>0</v>
      </c>
      <c r="O29" s="13">
        <v>0</v>
      </c>
      <c r="P29" s="13">
        <v>-0.787</v>
      </c>
      <c r="Q29" s="13">
        <v>0</v>
      </c>
      <c r="R29" s="13">
        <v>-1</v>
      </c>
    </row>
    <row r="30" ht="20.25" spans="1:18">
      <c r="A30" s="6" t="s">
        <v>221</v>
      </c>
      <c r="B30" s="6" t="s">
        <v>222</v>
      </c>
      <c r="C30" s="6">
        <v>16718.85</v>
      </c>
      <c r="D30" s="6">
        <v>19654.592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3.527</v>
      </c>
      <c r="K30" s="13">
        <v>2</v>
      </c>
      <c r="L30" s="13">
        <v>2</v>
      </c>
      <c r="M30" s="13">
        <v>0</v>
      </c>
      <c r="N30" s="13">
        <v>1</v>
      </c>
      <c r="O30" s="13">
        <v>0</v>
      </c>
      <c r="P30" s="13">
        <v>-5.491</v>
      </c>
      <c r="Q30" s="13">
        <v>0</v>
      </c>
      <c r="R30" s="13">
        <v>0</v>
      </c>
    </row>
    <row r="31" ht="20.25" spans="1:18">
      <c r="A31" s="6" t="s">
        <v>223</v>
      </c>
      <c r="B31" s="6" t="s">
        <v>224</v>
      </c>
      <c r="C31" s="6">
        <v>233124.078</v>
      </c>
      <c r="D31" s="6">
        <v>269083.625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10.557</v>
      </c>
      <c r="K31" s="13">
        <v>4</v>
      </c>
      <c r="L31" s="13">
        <v>2</v>
      </c>
      <c r="M31" s="13">
        <v>-1</v>
      </c>
      <c r="N31" s="13">
        <v>1</v>
      </c>
      <c r="O31" s="13">
        <v>0</v>
      </c>
      <c r="P31" s="13">
        <v>156.016</v>
      </c>
      <c r="Q31" s="13">
        <v>0</v>
      </c>
      <c r="R31" s="13">
        <v>0</v>
      </c>
    </row>
    <row r="32" ht="20.25" spans="1:18">
      <c r="A32" s="6" t="s">
        <v>225</v>
      </c>
      <c r="B32" s="6" t="s">
        <v>226</v>
      </c>
      <c r="C32" s="6">
        <v>12935.324</v>
      </c>
      <c r="D32" s="6">
        <v>14438.254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3.54</v>
      </c>
      <c r="K32" s="13">
        <v>2</v>
      </c>
      <c r="L32" s="13">
        <v>0</v>
      </c>
      <c r="M32" s="13">
        <v>-1</v>
      </c>
      <c r="N32" s="13">
        <v>1</v>
      </c>
      <c r="O32" s="13">
        <v>0</v>
      </c>
      <c r="P32" s="13">
        <v>-1.859</v>
      </c>
      <c r="Q32" s="13">
        <v>0</v>
      </c>
      <c r="R32" s="13">
        <v>0</v>
      </c>
    </row>
    <row r="33" ht="20.25" spans="1:18">
      <c r="A33" s="6" t="s">
        <v>227</v>
      </c>
      <c r="B33" s="6" t="s">
        <v>228</v>
      </c>
      <c r="C33" s="6">
        <v>3219.327</v>
      </c>
      <c r="D33" s="6">
        <v>3898.145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11.435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3.486</v>
      </c>
      <c r="Q33" s="13">
        <v>0</v>
      </c>
      <c r="R33" s="13">
        <v>0</v>
      </c>
    </row>
    <row r="34" ht="20.25" spans="1:18">
      <c r="A34" s="6" t="s">
        <v>229</v>
      </c>
      <c r="B34" s="6" t="s">
        <v>230</v>
      </c>
      <c r="C34" s="6">
        <v>23007.221</v>
      </c>
      <c r="D34" s="6">
        <v>25953.219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4.157</v>
      </c>
      <c r="K34" s="13">
        <v>3</v>
      </c>
      <c r="L34" s="13">
        <v>2</v>
      </c>
      <c r="M34" s="13">
        <v>0</v>
      </c>
      <c r="N34" s="13">
        <v>1</v>
      </c>
      <c r="O34" s="13">
        <v>0</v>
      </c>
      <c r="P34" s="13">
        <v>63.284</v>
      </c>
      <c r="Q34" s="13">
        <v>0</v>
      </c>
      <c r="R34" s="13">
        <v>0</v>
      </c>
    </row>
    <row r="35" ht="20.25" spans="1:18">
      <c r="A35" s="6" t="s">
        <v>231</v>
      </c>
      <c r="B35" s="6" t="s">
        <v>232</v>
      </c>
      <c r="C35" s="6">
        <v>3829.251</v>
      </c>
      <c r="D35" s="6">
        <v>4265.46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5.614</v>
      </c>
      <c r="K35" s="13">
        <v>3</v>
      </c>
      <c r="L35" s="13">
        <v>2</v>
      </c>
      <c r="M35" s="13">
        <v>0</v>
      </c>
      <c r="N35" s="13">
        <v>1</v>
      </c>
      <c r="O35" s="13">
        <v>0</v>
      </c>
      <c r="P35" s="13">
        <v>-4.951</v>
      </c>
      <c r="Q35" s="13">
        <v>0</v>
      </c>
      <c r="R35" s="13">
        <v>0</v>
      </c>
    </row>
    <row r="36" ht="20.25" spans="1:18">
      <c r="A36" s="9" t="s">
        <v>233</v>
      </c>
      <c r="B36" s="9" t="s">
        <v>234</v>
      </c>
      <c r="C36" s="9">
        <v>3207.281</v>
      </c>
      <c r="D36" s="9">
        <v>3749.036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10.909</v>
      </c>
      <c r="K36" s="13">
        <v>3</v>
      </c>
      <c r="L36" s="13">
        <v>2</v>
      </c>
      <c r="M36" s="13">
        <v>-1</v>
      </c>
      <c r="N36" s="13">
        <v>1</v>
      </c>
      <c r="O36" s="13">
        <v>0</v>
      </c>
      <c r="P36" s="13">
        <v>-0.962</v>
      </c>
      <c r="Q36" s="13">
        <v>0</v>
      </c>
      <c r="R36" s="13">
        <v>0</v>
      </c>
    </row>
    <row r="37" ht="20.25" spans="1:18">
      <c r="A37" s="6" t="s">
        <v>235</v>
      </c>
      <c r="B37" s="6" t="s">
        <v>236</v>
      </c>
      <c r="C37" s="6">
        <v>2157.975</v>
      </c>
      <c r="D37" s="6">
        <v>2384.041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5.683</v>
      </c>
      <c r="K37" s="13">
        <v>2</v>
      </c>
      <c r="L37" s="13">
        <v>2</v>
      </c>
      <c r="M37" s="13">
        <v>0</v>
      </c>
      <c r="N37" s="13">
        <v>0</v>
      </c>
      <c r="O37" s="13">
        <v>0</v>
      </c>
      <c r="P37" s="13">
        <v>-1.169</v>
      </c>
      <c r="Q37" s="13">
        <v>0</v>
      </c>
      <c r="R37" s="13">
        <v>-1</v>
      </c>
    </row>
    <row r="38" ht="20.25" spans="1:18">
      <c r="A38" s="6" t="s">
        <v>237</v>
      </c>
      <c r="B38" s="6" t="s">
        <v>238</v>
      </c>
      <c r="C38" s="6">
        <v>2420.382</v>
      </c>
      <c r="D38" s="6">
        <v>2635.625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4.672</v>
      </c>
      <c r="K38" s="13">
        <v>2</v>
      </c>
      <c r="L38" s="13">
        <v>2</v>
      </c>
      <c r="M38" s="13">
        <v>0</v>
      </c>
      <c r="N38" s="13">
        <v>0</v>
      </c>
      <c r="O38" s="13">
        <v>0</v>
      </c>
      <c r="P38" s="13">
        <v>0.439</v>
      </c>
      <c r="Q38" s="13">
        <v>0</v>
      </c>
      <c r="R38" s="13">
        <v>0</v>
      </c>
    </row>
    <row r="39" ht="20.25" spans="1:18">
      <c r="A39" s="6" t="s">
        <v>239</v>
      </c>
      <c r="B39" s="6" t="s">
        <v>240</v>
      </c>
      <c r="C39" s="6">
        <v>8136.727</v>
      </c>
      <c r="D39" s="6">
        <v>8948.547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5.574</v>
      </c>
      <c r="K39" s="13">
        <v>2</v>
      </c>
      <c r="L39" s="13">
        <v>2</v>
      </c>
      <c r="M39" s="13">
        <v>0</v>
      </c>
      <c r="N39" s="13">
        <v>0</v>
      </c>
      <c r="O39" s="13">
        <v>0</v>
      </c>
      <c r="P39" s="13">
        <v>-9.088</v>
      </c>
      <c r="Q39" s="13">
        <v>0</v>
      </c>
      <c r="R39" s="13">
        <v>1</v>
      </c>
    </row>
    <row r="40" ht="20.25" spans="1:18">
      <c r="A40" s="6" t="s">
        <v>241</v>
      </c>
      <c r="B40" s="6" t="s">
        <v>242</v>
      </c>
      <c r="C40" s="6">
        <v>4544.058</v>
      </c>
      <c r="D40" s="6">
        <v>4945.418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3.809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6.994</v>
      </c>
      <c r="Q40" s="13">
        <v>0</v>
      </c>
      <c r="R40" s="13">
        <v>0</v>
      </c>
    </row>
    <row r="41" ht="20.25" spans="1:18">
      <c r="A41" s="6" t="s">
        <v>243</v>
      </c>
      <c r="B41" s="6" t="s">
        <v>244</v>
      </c>
      <c r="C41" s="6">
        <v>1260.191</v>
      </c>
      <c r="D41" s="6">
        <v>1363.672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3.397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0.423</v>
      </c>
      <c r="Q41" s="13">
        <v>0</v>
      </c>
      <c r="R41" s="13">
        <v>0</v>
      </c>
    </row>
    <row r="42" ht="20.25" spans="1:18">
      <c r="A42" s="6" t="s">
        <v>245</v>
      </c>
      <c r="B42" s="6" t="s">
        <v>246</v>
      </c>
      <c r="C42" s="6">
        <v>695.757</v>
      </c>
      <c r="D42" s="6">
        <v>830.875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15.563</v>
      </c>
      <c r="K42" s="13">
        <v>2</v>
      </c>
      <c r="L42" s="13">
        <v>2</v>
      </c>
      <c r="M42" s="13">
        <v>0</v>
      </c>
      <c r="N42" s="13">
        <v>0</v>
      </c>
      <c r="O42" s="13">
        <v>0</v>
      </c>
      <c r="P42" s="13">
        <v>-0.08</v>
      </c>
      <c r="Q42" s="13">
        <v>0</v>
      </c>
      <c r="R42" s="13">
        <v>0</v>
      </c>
    </row>
    <row r="43" ht="20.25" spans="1:18">
      <c r="A43" s="6" t="s">
        <v>247</v>
      </c>
      <c r="B43" s="6" t="s">
        <v>248</v>
      </c>
      <c r="C43" s="6">
        <v>1737.678</v>
      </c>
      <c r="D43" s="6">
        <v>2247.524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1.604</v>
      </c>
      <c r="K43" s="13">
        <v>1</v>
      </c>
      <c r="L43" s="13">
        <v>2</v>
      </c>
      <c r="M43" s="13">
        <v>0</v>
      </c>
      <c r="N43" s="13">
        <v>0</v>
      </c>
      <c r="O43" s="13">
        <v>0</v>
      </c>
      <c r="P43" s="13">
        <v>0.604</v>
      </c>
      <c r="Q43" s="13">
        <v>0</v>
      </c>
      <c r="R43" s="13">
        <v>1</v>
      </c>
    </row>
    <row r="44" ht="20.25" spans="1:18">
      <c r="A44" s="6" t="s">
        <v>249</v>
      </c>
      <c r="B44" s="6" t="s">
        <v>250</v>
      </c>
      <c r="C44" s="6">
        <v>3178.424</v>
      </c>
      <c r="D44" s="6">
        <v>3468.412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2.681</v>
      </c>
      <c r="K44" s="13">
        <v>1</v>
      </c>
      <c r="L44" s="13">
        <v>2</v>
      </c>
      <c r="M44" s="13">
        <v>0</v>
      </c>
      <c r="N44" s="13">
        <v>0</v>
      </c>
      <c r="O44" s="13">
        <v>0</v>
      </c>
      <c r="P44" s="13">
        <v>-2.13</v>
      </c>
      <c r="Q44" s="13">
        <v>0</v>
      </c>
      <c r="R44" s="13">
        <v>-1</v>
      </c>
    </row>
    <row r="45" ht="20.25" spans="1:18">
      <c r="A45" s="6" t="s">
        <v>251</v>
      </c>
      <c r="B45" s="6" t="s">
        <v>252</v>
      </c>
      <c r="C45" s="6">
        <v>7736.892</v>
      </c>
      <c r="D45" s="6">
        <v>8327.829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0.452</v>
      </c>
      <c r="K45" s="13">
        <v>0</v>
      </c>
      <c r="L45" s="13">
        <v>2</v>
      </c>
      <c r="M45" s="13">
        <v>0</v>
      </c>
      <c r="N45" s="13">
        <v>0</v>
      </c>
      <c r="O45" s="13">
        <v>0</v>
      </c>
      <c r="P45" s="13">
        <v>5.831</v>
      </c>
      <c r="Q45" s="13">
        <v>0</v>
      </c>
      <c r="R45" s="13">
        <v>0</v>
      </c>
    </row>
    <row r="46" ht="20.25" spans="1:18">
      <c r="A46" s="6" t="s">
        <v>253</v>
      </c>
      <c r="B46" s="6" t="s">
        <v>254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3">
        <v>1</v>
      </c>
      <c r="L46" s="13">
        <v>2</v>
      </c>
      <c r="M46" s="13">
        <v>0</v>
      </c>
      <c r="N46" s="13">
        <v>1</v>
      </c>
      <c r="O46" s="13">
        <v>0</v>
      </c>
      <c r="P46" s="13">
        <v>0.788</v>
      </c>
      <c r="Q46" s="13">
        <v>0</v>
      </c>
      <c r="R46" s="13">
        <v>1</v>
      </c>
    </row>
    <row r="47" ht="20.25" spans="1:18">
      <c r="A47" s="6" t="s">
        <v>255</v>
      </c>
      <c r="B47" s="6" t="s">
        <v>256</v>
      </c>
      <c r="C47" s="6">
        <v>12894.32</v>
      </c>
      <c r="D47" s="6">
        <v>14732.715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1.306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3">
        <v>-19.425</v>
      </c>
      <c r="Q47" s="13">
        <v>0</v>
      </c>
      <c r="R47" s="13">
        <v>0</v>
      </c>
    </row>
    <row r="48" ht="20.25" spans="1:18">
      <c r="A48" s="6" t="s">
        <v>257</v>
      </c>
      <c r="B48" s="6" t="s">
        <v>258</v>
      </c>
      <c r="C48" s="6">
        <v>2618.245</v>
      </c>
      <c r="D48" s="6">
        <v>3005.511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9.653</v>
      </c>
      <c r="K48" s="13">
        <v>2</v>
      </c>
      <c r="L48" s="13">
        <v>2</v>
      </c>
      <c r="M48" s="13">
        <v>0</v>
      </c>
      <c r="N48" s="13">
        <v>0</v>
      </c>
      <c r="O48" s="13">
        <v>0</v>
      </c>
      <c r="P48" s="13">
        <v>-4.476</v>
      </c>
      <c r="Q48" s="13">
        <v>0</v>
      </c>
      <c r="R48" s="13">
        <v>0</v>
      </c>
    </row>
    <row r="49" ht="20.25" spans="1:18">
      <c r="A49" s="6" t="s">
        <v>259</v>
      </c>
      <c r="B49" s="6" t="s">
        <v>260</v>
      </c>
      <c r="C49" s="6">
        <v>7779.917</v>
      </c>
      <c r="D49" s="6">
        <v>9723.212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12.566</v>
      </c>
      <c r="K49" s="13">
        <v>2</v>
      </c>
      <c r="L49" s="13">
        <v>2</v>
      </c>
      <c r="M49" s="13">
        <v>0</v>
      </c>
      <c r="N49" s="13">
        <v>1</v>
      </c>
      <c r="O49" s="13">
        <v>0</v>
      </c>
      <c r="P49" s="13">
        <v>24.48</v>
      </c>
      <c r="Q49" s="13">
        <v>0</v>
      </c>
      <c r="R49" s="13">
        <v>0</v>
      </c>
    </row>
    <row r="50" ht="20.25" spans="1:18">
      <c r="A50" s="6" t="s">
        <v>261</v>
      </c>
      <c r="B50" s="6" t="s">
        <v>262</v>
      </c>
      <c r="C50" s="6">
        <v>4038.442</v>
      </c>
      <c r="D50" s="6">
        <v>4622.903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7.566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0.99</v>
      </c>
      <c r="Q50" s="13">
        <v>0</v>
      </c>
      <c r="R50" s="13">
        <v>0</v>
      </c>
    </row>
    <row r="51" ht="20.25" spans="1:18">
      <c r="A51" s="6" t="s">
        <v>263</v>
      </c>
      <c r="B51" s="6" t="s">
        <v>264</v>
      </c>
      <c r="C51" s="6">
        <v>7279.882</v>
      </c>
      <c r="D51" s="6">
        <v>7699.695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1.597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6.654</v>
      </c>
      <c r="Q51" s="13">
        <v>0</v>
      </c>
      <c r="R51" s="13">
        <v>1</v>
      </c>
    </row>
    <row r="52" ht="20.25" spans="1:18">
      <c r="A52" s="6" t="s">
        <v>265</v>
      </c>
      <c r="B52" s="6" t="s">
        <v>266</v>
      </c>
      <c r="C52" s="6">
        <v>3426.974</v>
      </c>
      <c r="D52" s="6">
        <v>3632.071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3.165</v>
      </c>
      <c r="K52" s="13">
        <v>3</v>
      </c>
      <c r="L52" s="13">
        <v>2</v>
      </c>
      <c r="M52" s="13">
        <v>-1</v>
      </c>
      <c r="N52" s="13">
        <v>1</v>
      </c>
      <c r="O52" s="13">
        <v>0</v>
      </c>
      <c r="P52" s="13">
        <v>-0.783</v>
      </c>
      <c r="Q52" s="13">
        <v>0</v>
      </c>
      <c r="R52" s="13">
        <v>0</v>
      </c>
    </row>
    <row r="53" ht="20.25" spans="1:18">
      <c r="A53" s="6" t="s">
        <v>267</v>
      </c>
      <c r="B53" s="6" t="s">
        <v>268</v>
      </c>
      <c r="C53" s="6">
        <v>7433.037</v>
      </c>
      <c r="D53" s="6">
        <v>8799.622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9.154</v>
      </c>
      <c r="K53" s="13">
        <v>2</v>
      </c>
      <c r="L53" s="13">
        <v>2</v>
      </c>
      <c r="M53" s="13">
        <v>-1</v>
      </c>
      <c r="N53" s="13">
        <v>1</v>
      </c>
      <c r="O53" s="13">
        <v>0</v>
      </c>
      <c r="P53" s="13">
        <v>12.906</v>
      </c>
      <c r="Q53" s="13">
        <v>1</v>
      </c>
      <c r="R53" s="13">
        <v>0</v>
      </c>
    </row>
    <row r="54" ht="20.25" spans="1:18">
      <c r="A54" s="6" t="s">
        <v>269</v>
      </c>
      <c r="B54" s="6" t="s">
        <v>270</v>
      </c>
      <c r="C54" s="6">
        <v>6716.313</v>
      </c>
      <c r="D54" s="6">
        <v>8304.686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2.662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1.208</v>
      </c>
      <c r="Q54" s="13">
        <v>0</v>
      </c>
      <c r="R54" s="13">
        <v>0</v>
      </c>
    </row>
    <row r="55" ht="20.25" spans="1:18">
      <c r="A55" s="6" t="s">
        <v>271</v>
      </c>
      <c r="B55" s="6" t="s">
        <v>272</v>
      </c>
      <c r="C55" s="6">
        <v>13335.021</v>
      </c>
      <c r="D55" s="6">
        <v>14523.357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2.308</v>
      </c>
      <c r="K55" s="13">
        <v>3</v>
      </c>
      <c r="L55" s="13">
        <v>2</v>
      </c>
      <c r="M55" s="13">
        <v>-1</v>
      </c>
      <c r="N55" s="13">
        <v>1</v>
      </c>
      <c r="O55" s="13">
        <v>0</v>
      </c>
      <c r="P55" s="13">
        <v>5.529</v>
      </c>
      <c r="Q55" s="13">
        <v>0</v>
      </c>
      <c r="R55" s="13">
        <v>0</v>
      </c>
    </row>
    <row r="56" ht="20.25" spans="1:18">
      <c r="A56" s="6" t="s">
        <v>273</v>
      </c>
      <c r="B56" s="6" t="s">
        <v>274</v>
      </c>
      <c r="C56" s="6">
        <v>9066.198</v>
      </c>
      <c r="D56" s="6">
        <v>10743.969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4.667</v>
      </c>
      <c r="K56" s="13">
        <v>2</v>
      </c>
      <c r="L56" s="13">
        <v>2</v>
      </c>
      <c r="M56" s="13">
        <v>0</v>
      </c>
      <c r="N56" s="13">
        <v>1</v>
      </c>
      <c r="O56" s="13">
        <v>0</v>
      </c>
      <c r="P56" s="13">
        <v>11.076</v>
      </c>
      <c r="Q56" s="13">
        <v>1</v>
      </c>
      <c r="R56" s="13">
        <v>0</v>
      </c>
    </row>
    <row r="57" ht="20.25" spans="1:18">
      <c r="A57" s="6" t="s">
        <v>275</v>
      </c>
      <c r="B57" s="6" t="s">
        <v>276</v>
      </c>
      <c r="C57" s="6">
        <v>18979.023</v>
      </c>
      <c r="D57" s="6">
        <v>20497.666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4.412</v>
      </c>
      <c r="K57" s="13">
        <v>3</v>
      </c>
      <c r="L57" s="13">
        <v>0</v>
      </c>
      <c r="M57" s="13">
        <v>0</v>
      </c>
      <c r="N57" s="13">
        <v>0</v>
      </c>
      <c r="O57" s="13">
        <v>0</v>
      </c>
      <c r="P57" s="13">
        <v>3.064</v>
      </c>
      <c r="Q57" s="13">
        <v>0</v>
      </c>
      <c r="R57" s="13">
        <v>1</v>
      </c>
    </row>
    <row r="58" ht="20.25" spans="1:18">
      <c r="A58" s="6" t="s">
        <v>277</v>
      </c>
      <c r="B58" s="6" t="s">
        <v>278</v>
      </c>
      <c r="C58" s="6">
        <v>1234.929</v>
      </c>
      <c r="D58" s="6">
        <v>1607.078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7.772</v>
      </c>
      <c r="K58" s="13">
        <v>0</v>
      </c>
      <c r="L58" s="13">
        <v>2</v>
      </c>
      <c r="M58" s="13">
        <v>0</v>
      </c>
      <c r="N58" s="13">
        <v>-1</v>
      </c>
      <c r="O58" s="13">
        <v>0</v>
      </c>
      <c r="P58" s="13">
        <v>-0.655</v>
      </c>
      <c r="Q58" s="13">
        <v>0</v>
      </c>
      <c r="R58" s="13">
        <v>0</v>
      </c>
    </row>
    <row r="59" ht="20.25" spans="1:18">
      <c r="A59" s="6" t="s">
        <v>279</v>
      </c>
      <c r="B59" s="6" t="s">
        <v>280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281</v>
      </c>
      <c r="B60" s="6" t="s">
        <v>282</v>
      </c>
      <c r="C60" s="6">
        <v>2388.547</v>
      </c>
      <c r="D60" s="6">
        <v>2683.159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7.671</v>
      </c>
      <c r="K60" s="13">
        <v>0</v>
      </c>
      <c r="L60" s="13">
        <v>2</v>
      </c>
      <c r="M60" s="13">
        <v>0</v>
      </c>
      <c r="N60" s="13">
        <v>0</v>
      </c>
      <c r="O60" s="13">
        <v>0</v>
      </c>
      <c r="P60" s="13">
        <v>1.595</v>
      </c>
      <c r="Q60" s="13">
        <v>0</v>
      </c>
      <c r="R60" s="13">
        <v>0</v>
      </c>
    </row>
    <row r="61" ht="20.25" spans="1:18">
      <c r="A61" s="6" t="s">
        <v>283</v>
      </c>
      <c r="B61" s="6" t="s">
        <v>284</v>
      </c>
      <c r="C61" s="6">
        <v>8474.333</v>
      </c>
      <c r="D61" s="6">
        <v>10095.949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4.115</v>
      </c>
      <c r="K61" s="13">
        <v>1</v>
      </c>
      <c r="L61" s="13">
        <v>1</v>
      </c>
      <c r="M61" s="13">
        <v>0</v>
      </c>
      <c r="N61" s="13">
        <v>1</v>
      </c>
      <c r="O61" s="13">
        <v>0</v>
      </c>
      <c r="P61" s="13">
        <v>18.192</v>
      </c>
      <c r="Q61" s="13">
        <v>0</v>
      </c>
      <c r="R61" s="13">
        <v>0</v>
      </c>
    </row>
    <row r="62" ht="20.25" spans="1:18">
      <c r="A62" s="6" t="s">
        <v>285</v>
      </c>
      <c r="B62" s="6" t="s">
        <v>286</v>
      </c>
      <c r="C62" s="6">
        <v>6660.468</v>
      </c>
      <c r="D62" s="6">
        <v>7330.795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4.714</v>
      </c>
      <c r="K62" s="13">
        <v>0</v>
      </c>
      <c r="L62" s="13">
        <v>1</v>
      </c>
      <c r="M62" s="13">
        <v>0</v>
      </c>
      <c r="N62" s="13">
        <v>0</v>
      </c>
      <c r="O62" s="13">
        <v>0</v>
      </c>
      <c r="P62" s="13">
        <v>6.879</v>
      </c>
      <c r="Q62" s="13">
        <v>0</v>
      </c>
      <c r="R62" s="13">
        <v>0</v>
      </c>
    </row>
    <row r="63" ht="20.25" spans="1:18">
      <c r="A63" s="6" t="s">
        <v>287</v>
      </c>
      <c r="B63" s="6" t="s">
        <v>288</v>
      </c>
      <c r="C63" s="6">
        <v>7701.563</v>
      </c>
      <c r="D63" s="6">
        <v>8344.217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4.684</v>
      </c>
      <c r="K63" s="13">
        <v>2</v>
      </c>
      <c r="L63" s="13">
        <v>0</v>
      </c>
      <c r="M63" s="13">
        <v>0</v>
      </c>
      <c r="N63" s="13">
        <v>0</v>
      </c>
      <c r="O63" s="13">
        <v>0</v>
      </c>
      <c r="P63" s="13">
        <v>6.025</v>
      </c>
      <c r="Q63" s="13">
        <v>0</v>
      </c>
      <c r="R63" s="13">
        <v>1</v>
      </c>
    </row>
    <row r="64" ht="20.25" spans="1:18">
      <c r="A64" s="6" t="s">
        <v>289</v>
      </c>
      <c r="B64" s="6" t="s">
        <v>290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291</v>
      </c>
      <c r="B65" s="6" t="s">
        <v>292</v>
      </c>
      <c r="C65" s="6">
        <v>5950.364</v>
      </c>
      <c r="D65" s="6">
        <v>6646.582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5.759</v>
      </c>
      <c r="K65" s="13">
        <v>2</v>
      </c>
      <c r="L65" s="13">
        <v>2</v>
      </c>
      <c r="M65" s="13">
        <v>0</v>
      </c>
      <c r="N65" s="13">
        <v>0</v>
      </c>
      <c r="O65" s="13">
        <v>0</v>
      </c>
      <c r="P65" s="13">
        <v>7.677</v>
      </c>
      <c r="Q65" s="13">
        <v>0</v>
      </c>
      <c r="R65" s="13">
        <v>0</v>
      </c>
    </row>
    <row r="66" ht="20.25" spans="1:18">
      <c r="A66" s="6" t="s">
        <v>293</v>
      </c>
      <c r="B66" s="6" t="s">
        <v>294</v>
      </c>
      <c r="C66" s="6">
        <v>6717.651</v>
      </c>
      <c r="D66" s="6">
        <v>7832.479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8.254</v>
      </c>
      <c r="K66" s="13">
        <v>2</v>
      </c>
      <c r="L66" s="13">
        <v>2</v>
      </c>
      <c r="M66" s="13">
        <v>0</v>
      </c>
      <c r="N66" s="13">
        <v>0</v>
      </c>
      <c r="O66" s="13">
        <v>0</v>
      </c>
      <c r="P66" s="13">
        <v>15.164</v>
      </c>
      <c r="Q66" s="13">
        <v>0</v>
      </c>
      <c r="R66" s="13">
        <v>0</v>
      </c>
    </row>
    <row r="67" ht="20.25" spans="1:18">
      <c r="A67" s="6" t="s">
        <v>295</v>
      </c>
      <c r="B67" s="6" t="s">
        <v>296</v>
      </c>
      <c r="C67" s="6">
        <v>2234.541</v>
      </c>
      <c r="D67" s="6">
        <v>2672.632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10.725</v>
      </c>
      <c r="K67" s="13">
        <v>3</v>
      </c>
      <c r="L67" s="13">
        <v>2</v>
      </c>
      <c r="M67" s="13">
        <v>0</v>
      </c>
      <c r="N67" s="13">
        <v>0</v>
      </c>
      <c r="O67" s="13">
        <v>0</v>
      </c>
      <c r="P67" s="13">
        <v>-3.85</v>
      </c>
      <c r="Q67" s="13">
        <v>0</v>
      </c>
      <c r="R67" s="13">
        <v>-1</v>
      </c>
    </row>
    <row r="68" ht="20.25" spans="1:18">
      <c r="A68" s="6" t="s">
        <v>297</v>
      </c>
      <c r="B68" s="6" t="s">
        <v>298</v>
      </c>
      <c r="C68" s="6">
        <v>4985.218</v>
      </c>
      <c r="D68" s="6">
        <v>6070.891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14.299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2.05</v>
      </c>
      <c r="Q68" s="13">
        <v>0</v>
      </c>
      <c r="R68" s="13">
        <v>0</v>
      </c>
    </row>
    <row r="69" ht="20.25" spans="1:18">
      <c r="A69" s="6" t="s">
        <v>299</v>
      </c>
      <c r="B69" s="6" t="s">
        <v>300</v>
      </c>
      <c r="C69" s="6">
        <v>1394.029</v>
      </c>
      <c r="D69" s="6">
        <v>1753.174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4.256</v>
      </c>
      <c r="K69" s="13">
        <v>1</v>
      </c>
      <c r="L69" s="13">
        <v>2</v>
      </c>
      <c r="M69" s="13">
        <v>0</v>
      </c>
      <c r="N69" s="13">
        <v>0</v>
      </c>
      <c r="O69" s="13">
        <v>0</v>
      </c>
      <c r="P69" s="13">
        <v>-1.008</v>
      </c>
      <c r="Q69" s="13">
        <v>0</v>
      </c>
      <c r="R69" s="13">
        <v>0</v>
      </c>
    </row>
    <row r="70" ht="20.25" spans="1:18">
      <c r="A70" s="6" t="s">
        <v>301</v>
      </c>
      <c r="B70" s="6" t="s">
        <v>302</v>
      </c>
      <c r="C70" s="6">
        <v>6057.966</v>
      </c>
      <c r="D70" s="6">
        <v>6719.088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7.086</v>
      </c>
      <c r="K70" s="13">
        <v>2</v>
      </c>
      <c r="L70" s="13">
        <v>0</v>
      </c>
      <c r="M70" s="13">
        <v>0</v>
      </c>
      <c r="N70" s="13">
        <v>0</v>
      </c>
      <c r="O70" s="13">
        <v>0</v>
      </c>
      <c r="P70" s="13">
        <v>19.307</v>
      </c>
      <c r="Q70" s="13">
        <v>0</v>
      </c>
      <c r="R70" s="13">
        <v>0</v>
      </c>
    </row>
    <row r="71" ht="20.25" spans="1:18">
      <c r="A71" s="6" t="s">
        <v>303</v>
      </c>
      <c r="B71" s="6" t="s">
        <v>304</v>
      </c>
      <c r="C71" s="6">
        <v>5676.347</v>
      </c>
      <c r="D71" s="6">
        <v>6110.312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2.836</v>
      </c>
      <c r="K71" s="13">
        <v>0</v>
      </c>
      <c r="L71" s="13">
        <v>2</v>
      </c>
      <c r="M71" s="13">
        <v>0</v>
      </c>
      <c r="N71" s="13">
        <v>-1</v>
      </c>
      <c r="O71" s="13">
        <v>0</v>
      </c>
      <c r="P71" s="13">
        <v>-5.205</v>
      </c>
      <c r="Q71" s="13">
        <v>0</v>
      </c>
      <c r="R71" s="13">
        <v>-1</v>
      </c>
    </row>
    <row r="72" ht="20.25" spans="1:18">
      <c r="A72" s="6" t="s">
        <v>305</v>
      </c>
      <c r="B72" s="6" t="s">
        <v>306</v>
      </c>
      <c r="C72" s="6">
        <v>4738.058</v>
      </c>
      <c r="D72" s="6">
        <v>5445.64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7.315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10.089</v>
      </c>
      <c r="Q72" s="13">
        <v>0</v>
      </c>
      <c r="R72" s="13">
        <v>0</v>
      </c>
    </row>
    <row r="73" ht="20.25" spans="1:18">
      <c r="A73" s="6" t="s">
        <v>307</v>
      </c>
      <c r="B73" s="6" t="s">
        <v>308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309</v>
      </c>
      <c r="B74" s="6" t="s">
        <v>310</v>
      </c>
      <c r="C74" s="6">
        <v>4849.908</v>
      </c>
      <c r="D74" s="6">
        <v>6307.76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16.49</v>
      </c>
      <c r="K74" s="13">
        <v>1</v>
      </c>
      <c r="L74" s="13">
        <v>1</v>
      </c>
      <c r="M74" s="13">
        <v>0</v>
      </c>
      <c r="N74" s="13">
        <v>0</v>
      </c>
      <c r="O74" s="13">
        <v>0</v>
      </c>
      <c r="P74" s="13">
        <v>20.161</v>
      </c>
      <c r="Q74" s="13">
        <v>0</v>
      </c>
      <c r="R74" s="13">
        <v>1</v>
      </c>
    </row>
    <row r="75" ht="20.25" spans="1:18">
      <c r="A75" s="6" t="s">
        <v>311</v>
      </c>
      <c r="B75" s="6" t="s">
        <v>312</v>
      </c>
      <c r="C75" s="6">
        <v>3469.17</v>
      </c>
      <c r="D75" s="6">
        <v>4377.595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10.997</v>
      </c>
      <c r="K75" s="13">
        <v>0</v>
      </c>
      <c r="L75" s="13">
        <v>0</v>
      </c>
      <c r="M75" s="13">
        <v>0</v>
      </c>
      <c r="N75" s="13">
        <v>0</v>
      </c>
      <c r="O75" s="13">
        <v>1</v>
      </c>
      <c r="P75" s="13">
        <v>10.555</v>
      </c>
      <c r="Q75" s="13">
        <v>0</v>
      </c>
      <c r="R75" s="13">
        <v>0</v>
      </c>
    </row>
    <row r="76" ht="20.25" spans="1:18">
      <c r="A76" s="6" t="s">
        <v>313</v>
      </c>
      <c r="B76" s="6" t="s">
        <v>314</v>
      </c>
      <c r="C76" s="6">
        <v>2400.903</v>
      </c>
      <c r="D76" s="6">
        <v>2991.543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8.257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6.425</v>
      </c>
      <c r="Q76" s="13">
        <v>0</v>
      </c>
      <c r="R76" s="13">
        <v>0</v>
      </c>
    </row>
    <row r="77" ht="20.25" spans="1:18">
      <c r="A77" s="6" t="s">
        <v>315</v>
      </c>
      <c r="B77" s="6" t="s">
        <v>316</v>
      </c>
      <c r="C77" s="6">
        <v>4819.698</v>
      </c>
      <c r="D77" s="6">
        <v>6410.563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20.929</v>
      </c>
      <c r="K77" s="13">
        <v>3</v>
      </c>
      <c r="L77" s="13">
        <v>1</v>
      </c>
      <c r="M77" s="13">
        <v>0</v>
      </c>
      <c r="N77" s="13">
        <v>0</v>
      </c>
      <c r="O77" s="13">
        <v>0</v>
      </c>
      <c r="P77" s="13">
        <v>18.594</v>
      </c>
      <c r="Q77" s="13">
        <v>0</v>
      </c>
      <c r="R77" s="13">
        <v>1</v>
      </c>
    </row>
    <row r="78" ht="20.25" spans="1:18">
      <c r="A78" s="6" t="s">
        <v>317</v>
      </c>
      <c r="B78" s="6" t="s">
        <v>318</v>
      </c>
      <c r="C78" s="6">
        <v>102.273</v>
      </c>
      <c r="D78" s="6">
        <v>102.987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0.46</v>
      </c>
      <c r="K78" s="13">
        <v>4</v>
      </c>
      <c r="L78" s="13">
        <v>2</v>
      </c>
      <c r="M78" s="13">
        <v>0</v>
      </c>
      <c r="N78" s="13">
        <v>1</v>
      </c>
      <c r="O78" s="13">
        <v>0</v>
      </c>
      <c r="P78" s="13">
        <v>-0.01</v>
      </c>
      <c r="Q78" s="13">
        <v>0</v>
      </c>
      <c r="R78" s="13">
        <v>0</v>
      </c>
    </row>
    <row r="79" ht="20.25" spans="1:18">
      <c r="A79" s="9" t="s">
        <v>319</v>
      </c>
      <c r="B79" s="9" t="s">
        <v>320</v>
      </c>
      <c r="C79" s="9">
        <v>64594.965</v>
      </c>
      <c r="D79" s="9">
        <v>70582.156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6.614</v>
      </c>
      <c r="K79" s="13">
        <v>4</v>
      </c>
      <c r="L79" s="13">
        <v>2</v>
      </c>
      <c r="M79" s="13">
        <v>0</v>
      </c>
      <c r="N79" s="13">
        <v>1</v>
      </c>
      <c r="O79" s="13">
        <v>0</v>
      </c>
      <c r="P79" s="13">
        <v>165.44</v>
      </c>
      <c r="Q79" s="13">
        <v>0</v>
      </c>
      <c r="R79" s="13">
        <v>0</v>
      </c>
    </row>
    <row r="80" ht="20.25" spans="1:18">
      <c r="A80" s="9" t="s">
        <v>321</v>
      </c>
      <c r="B80" s="9" t="s">
        <v>322</v>
      </c>
      <c r="C80" s="9">
        <v>1067.006</v>
      </c>
      <c r="D80" s="9">
        <v>2186.123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35.707</v>
      </c>
      <c r="K80" s="13">
        <v>4</v>
      </c>
      <c r="L80" s="13">
        <v>1</v>
      </c>
      <c r="M80" s="13">
        <v>-1</v>
      </c>
      <c r="N80" s="13">
        <v>1</v>
      </c>
      <c r="O80" s="13">
        <v>0</v>
      </c>
      <c r="P80" s="13">
        <v>25.719</v>
      </c>
      <c r="Q80" s="13">
        <v>0</v>
      </c>
      <c r="R80" s="13">
        <v>0</v>
      </c>
    </row>
    <row r="81" ht="20.25" spans="1:18">
      <c r="A81" s="9" t="s">
        <v>323</v>
      </c>
      <c r="B81" s="9" t="s">
        <v>324</v>
      </c>
      <c r="C81" s="9">
        <v>3628.966</v>
      </c>
      <c r="D81" s="9">
        <v>4164.869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8.034</v>
      </c>
      <c r="K81" s="13">
        <v>0</v>
      </c>
      <c r="L81" s="13">
        <v>1</v>
      </c>
      <c r="M81" s="13">
        <v>1</v>
      </c>
      <c r="N81" s="13">
        <v>-1</v>
      </c>
      <c r="O81" s="13">
        <v>0</v>
      </c>
      <c r="P81" s="13">
        <v>4.761</v>
      </c>
      <c r="Q81" s="13">
        <v>0</v>
      </c>
      <c r="R81" s="13">
        <v>0</v>
      </c>
    </row>
    <row r="82" ht="20.25" spans="1:18">
      <c r="A82" s="9" t="s">
        <v>325</v>
      </c>
      <c r="B82" s="9" t="s">
        <v>326</v>
      </c>
      <c r="C82" s="9">
        <v>13417.41</v>
      </c>
      <c r="D82" s="9">
        <v>15759.774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8.663</v>
      </c>
      <c r="K82" s="13">
        <v>4</v>
      </c>
      <c r="L82" s="13">
        <v>0</v>
      </c>
      <c r="M82" s="13">
        <v>0</v>
      </c>
      <c r="N82" s="13">
        <v>0</v>
      </c>
      <c r="O82" s="13">
        <v>0</v>
      </c>
      <c r="P82" s="13">
        <v>-29.181</v>
      </c>
      <c r="Q82" s="13">
        <v>0</v>
      </c>
      <c r="R82" s="13">
        <v>1</v>
      </c>
    </row>
    <row r="83" ht="20.25" spans="1:18">
      <c r="A83" s="9" t="s">
        <v>327</v>
      </c>
      <c r="B83" s="9" t="s">
        <v>328</v>
      </c>
      <c r="C83" s="9">
        <v>74544.461</v>
      </c>
      <c r="D83" s="9">
        <v>91610.641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4.185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3">
        <v>-34.742</v>
      </c>
      <c r="Q83" s="13">
        <v>0</v>
      </c>
      <c r="R83" s="13">
        <v>0</v>
      </c>
    </row>
    <row r="84" ht="20.25" spans="1:18">
      <c r="A84" s="9" t="s">
        <v>329</v>
      </c>
      <c r="B84" s="9" t="s">
        <v>330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49.78</v>
      </c>
      <c r="Q84" s="13">
        <v>0</v>
      </c>
      <c r="R84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2025-02-07T15:56:43Z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9C52F33D21874581885C058E1B7E9683_13</vt:lpwstr>
  </property>
  <property fmtid="{D5CDD505-2E9C-101B-9397-08002B2CF9AE}" pid="3" name="KSOProductBuildVer">
    <vt:lpwstr>2052-12.1.0.15712</vt:lpwstr>
  </property>
</Properties>
</file>