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<sst xmlns="http://schemas.openxmlformats.org/spreadsheetml/2006/main" count="474" uniqueCount="426">
  <si>
    <t>京沪深强转弱</t>
  </si>
  <si>
    <t>京沪深弱转强</t>
  </si>
  <si>
    <t>代码</t>
  </si>
  <si>
    <t>简称</t>
  </si>
  <si>
    <t>总市值</t>
  </si>
  <si>
    <t>绩优股</t>
  </si>
  <si>
    <t>136152.52亿</t>
  </si>
  <si>
    <t>证金汇金持股</t>
  </si>
  <si>
    <t>131575.80亿</t>
  </si>
  <si>
    <t>中小综指</t>
  </si>
  <si>
    <t>106189.52亿</t>
  </si>
  <si>
    <t>中证500</t>
  </si>
  <si>
    <t>123032.70亿</t>
  </si>
  <si>
    <t>全指材料</t>
  </si>
  <si>
    <t>50736.05亿</t>
  </si>
  <si>
    <t>陆股通重仓</t>
  </si>
  <si>
    <t>97061.98亿</t>
  </si>
  <si>
    <t>全指能源</t>
  </si>
  <si>
    <t>40727.34亿</t>
  </si>
  <si>
    <t>红利指数</t>
  </si>
  <si>
    <t>93596.71亿</t>
  </si>
  <si>
    <t>医药</t>
  </si>
  <si>
    <t>35614.91亿</t>
  </si>
  <si>
    <t>百元股</t>
  </si>
  <si>
    <t>84140.92亿</t>
  </si>
  <si>
    <t>近期弱势</t>
  </si>
  <si>
    <t>20435.05亿</t>
  </si>
  <si>
    <t>上证380</t>
  </si>
  <si>
    <t>72370.26亿</t>
  </si>
  <si>
    <t>QFII新进</t>
  </si>
  <si>
    <t>18838.96亿</t>
  </si>
  <si>
    <t>含可转债</t>
  </si>
  <si>
    <t>70115.74亿</t>
  </si>
  <si>
    <t>大基金持股</t>
  </si>
  <si>
    <t>17663.11亿</t>
  </si>
  <si>
    <t>MSCI中盘</t>
  </si>
  <si>
    <t>47845.71亿</t>
  </si>
  <si>
    <t>稀缺资源</t>
  </si>
  <si>
    <t>16298.72亿</t>
  </si>
  <si>
    <t>高市净率</t>
  </si>
  <si>
    <t>35363.38亿</t>
  </si>
  <si>
    <t>户数增加</t>
  </si>
  <si>
    <t>15461.80亿</t>
  </si>
  <si>
    <t>白酒概念</t>
  </si>
  <si>
    <t>33797.55亿</t>
  </si>
  <si>
    <t>煤炭</t>
  </si>
  <si>
    <t>15321.26亿</t>
  </si>
  <si>
    <t>山东板块</t>
  </si>
  <si>
    <t>33530.80亿</t>
  </si>
  <si>
    <t>农林牧渔</t>
  </si>
  <si>
    <t>9973.24亿</t>
  </si>
  <si>
    <t>股权集中</t>
  </si>
  <si>
    <t>31258.04亿</t>
  </si>
  <si>
    <t>军工信息化</t>
  </si>
  <si>
    <t>7776.64亿</t>
  </si>
  <si>
    <t>石油</t>
  </si>
  <si>
    <t>26090.05亿</t>
  </si>
  <si>
    <t>发可转债</t>
  </si>
  <si>
    <t>7537.45亿</t>
  </si>
  <si>
    <t>创新药</t>
  </si>
  <si>
    <t>25566.94亿</t>
  </si>
  <si>
    <t>猪肉</t>
  </si>
  <si>
    <t>7361.31亿</t>
  </si>
  <si>
    <t>有色</t>
  </si>
  <si>
    <t>25079.05亿</t>
  </si>
  <si>
    <t>宠物经济</t>
  </si>
  <si>
    <t>4937.76亿</t>
  </si>
  <si>
    <t>参股金融</t>
  </si>
  <si>
    <t>24047.02亿</t>
  </si>
  <si>
    <t>化纤</t>
  </si>
  <si>
    <t>4207.32亿</t>
  </si>
  <si>
    <t>定增预案</t>
  </si>
  <si>
    <t>17837.38亿</t>
  </si>
  <si>
    <t>商誉减值</t>
  </si>
  <si>
    <t>4106.29亿</t>
  </si>
  <si>
    <t>含GDR</t>
  </si>
  <si>
    <t>17466.78亿</t>
  </si>
  <si>
    <t>船舶</t>
  </si>
  <si>
    <t>3895.87亿</t>
  </si>
  <si>
    <t>建筑</t>
  </si>
  <si>
    <t>16184.03亿</t>
  </si>
  <si>
    <t>吉林板块</t>
  </si>
  <si>
    <t>3506.37亿</t>
  </si>
  <si>
    <t>合成生物</t>
  </si>
  <si>
    <t>15890.34亿</t>
  </si>
  <si>
    <t>鸡肉</t>
  </si>
  <si>
    <t>2892.60亿</t>
  </si>
  <si>
    <t>社保新进</t>
  </si>
  <si>
    <t>15308.86亿</t>
  </si>
  <si>
    <t>机构吸筹</t>
  </si>
  <si>
    <t>1229.30亿</t>
  </si>
  <si>
    <t>湖南板块</t>
  </si>
  <si>
    <t>14591.67亿</t>
  </si>
  <si>
    <t>商贸代理</t>
  </si>
  <si>
    <t>1030.42亿</t>
  </si>
  <si>
    <t>保险新进</t>
  </si>
  <si>
    <t>13921.48亿</t>
  </si>
  <si>
    <t>酒店餐饮</t>
  </si>
  <si>
    <t>646.60亿</t>
  </si>
  <si>
    <t>仿制药</t>
  </si>
  <si>
    <t>13431.19亿</t>
  </si>
  <si>
    <t>配股预案</t>
  </si>
  <si>
    <t>--</t>
  </si>
  <si>
    <t>新冠检测</t>
  </si>
  <si>
    <t>13269.01亿</t>
  </si>
  <si>
    <t>深次新股</t>
  </si>
  <si>
    <t>肝炎概念</t>
  </si>
  <si>
    <t>12250.31亿</t>
  </si>
  <si>
    <t>绿色电力</t>
  </si>
  <si>
    <t>基因概念</t>
  </si>
  <si>
    <t>12030.75亿</t>
  </si>
  <si>
    <t>资源优势</t>
  </si>
  <si>
    <t>定增股</t>
  </si>
  <si>
    <t>11842.26亿</t>
  </si>
  <si>
    <t>文化指数</t>
  </si>
  <si>
    <t>超临界发电</t>
  </si>
  <si>
    <t>11784.07亿</t>
  </si>
  <si>
    <t>乐富指数</t>
  </si>
  <si>
    <t>河北板块</t>
  </si>
  <si>
    <t>11410.90亿</t>
  </si>
  <si>
    <t>房地产</t>
  </si>
  <si>
    <t>10498.37亿</t>
  </si>
  <si>
    <t>新冠药概念</t>
  </si>
  <si>
    <t>10297.90亿</t>
  </si>
  <si>
    <t>近期新高</t>
  </si>
  <si>
    <t>10251.33亿</t>
  </si>
  <si>
    <t>生物疫苗</t>
  </si>
  <si>
    <t>10132.69亿</t>
  </si>
  <si>
    <t>医美概念</t>
  </si>
  <si>
    <t>9879.22亿</t>
  </si>
  <si>
    <t>员工持股</t>
  </si>
  <si>
    <t>9435.97亿</t>
  </si>
  <si>
    <t>可燃冰</t>
  </si>
  <si>
    <t>9294.07亿</t>
  </si>
  <si>
    <t>钙钛矿电池</t>
  </si>
  <si>
    <t>9180.12亿</t>
  </si>
  <si>
    <t>镍金属</t>
  </si>
  <si>
    <t>9093.82亿</t>
  </si>
  <si>
    <t>磷概念</t>
  </si>
  <si>
    <t>9060.85亿</t>
  </si>
  <si>
    <t>TOPCon电池</t>
  </si>
  <si>
    <t>8661.87亿</t>
  </si>
  <si>
    <t>股东增持</t>
  </si>
  <si>
    <t>8436.10亿</t>
  </si>
  <si>
    <t>辽宁板块</t>
  </si>
  <si>
    <t>7815.75亿</t>
  </si>
  <si>
    <t>江西板块</t>
  </si>
  <si>
    <t>7767.58亿</t>
  </si>
  <si>
    <t>新疆板块</t>
  </si>
  <si>
    <t>7438.99亿</t>
  </si>
  <si>
    <t>HJT电池</t>
  </si>
  <si>
    <t>7185.61亿</t>
  </si>
  <si>
    <t>仓储物流</t>
  </si>
  <si>
    <t>6883.86亿</t>
  </si>
  <si>
    <t>维生素</t>
  </si>
  <si>
    <t>6715.08亿</t>
  </si>
  <si>
    <t>传媒娱乐</t>
  </si>
  <si>
    <t>6655.24亿</t>
  </si>
  <si>
    <t>工程机械</t>
  </si>
  <si>
    <t>6351.61亿</t>
  </si>
  <si>
    <t>幽门螺杆菌</t>
  </si>
  <si>
    <t>5635.69亿</t>
  </si>
  <si>
    <t>聚氨酯</t>
  </si>
  <si>
    <t>5550.02亿</t>
  </si>
  <si>
    <t>钴金属</t>
  </si>
  <si>
    <t>5314.20亿</t>
  </si>
  <si>
    <t>辅助生殖</t>
  </si>
  <si>
    <t>5176.30亿</t>
  </si>
  <si>
    <t>ST板块</t>
  </si>
  <si>
    <t>4534.76亿</t>
  </si>
  <si>
    <t>风险提示</t>
  </si>
  <si>
    <t>4419.98亿</t>
  </si>
  <si>
    <t>次新超跌</t>
  </si>
  <si>
    <t>4011.27亿</t>
  </si>
  <si>
    <t>有机硅概念</t>
  </si>
  <si>
    <t>3657.00亿</t>
  </si>
  <si>
    <t>国开持股</t>
  </si>
  <si>
    <t>3187.51亿</t>
  </si>
  <si>
    <t>家居用品</t>
  </si>
  <si>
    <t>3153.23亿</t>
  </si>
  <si>
    <t>供气供热</t>
  </si>
  <si>
    <t>3132.99亿</t>
  </si>
  <si>
    <t>高质押股</t>
  </si>
  <si>
    <t>3007.07亿</t>
  </si>
  <si>
    <t>甘肃板块</t>
  </si>
  <si>
    <t>2887.64亿</t>
  </si>
  <si>
    <t>被举牌</t>
  </si>
  <si>
    <t>2771.96亿</t>
  </si>
  <si>
    <t>钛金属</t>
  </si>
  <si>
    <t>2494.96亿</t>
  </si>
  <si>
    <t>文教休闲</t>
  </si>
  <si>
    <t>2472.47亿</t>
  </si>
  <si>
    <t>西藏板块</t>
  </si>
  <si>
    <t>2269.51亿</t>
  </si>
  <si>
    <t>代糖概念</t>
  </si>
  <si>
    <t>2085.09亿</t>
  </si>
  <si>
    <t>造纸</t>
  </si>
  <si>
    <t>1981.05亿</t>
  </si>
  <si>
    <t>水务</t>
  </si>
  <si>
    <t>1377.25亿</t>
  </si>
  <si>
    <t>Ｂ股指数</t>
  </si>
  <si>
    <t>683.48亿</t>
  </si>
  <si>
    <t>风沙治理</t>
  </si>
  <si>
    <t>438.19亿</t>
  </si>
  <si>
    <t>成份Ｂ指</t>
  </si>
  <si>
    <t>385.13亿</t>
  </si>
  <si>
    <t>水产品</t>
  </si>
  <si>
    <t>312.42亿</t>
  </si>
  <si>
    <t>业绩预降</t>
  </si>
  <si>
    <t>292.56亿</t>
  </si>
  <si>
    <t>创质量</t>
  </si>
  <si>
    <t>科创材料</t>
  </si>
  <si>
    <t>科创高装</t>
  </si>
  <si>
    <t>治理指数</t>
  </si>
  <si>
    <t>国企改革</t>
  </si>
  <si>
    <t>中证 500</t>
  </si>
  <si>
    <t>深主板50</t>
  </si>
  <si>
    <t>小盘成长</t>
  </si>
  <si>
    <t>中盘成长</t>
  </si>
  <si>
    <t>大盘成长</t>
  </si>
  <si>
    <t>国证成长</t>
  </si>
  <si>
    <t>能源金属</t>
  </si>
  <si>
    <t>国证基建</t>
  </si>
  <si>
    <t>深证治理</t>
  </si>
  <si>
    <t>深证红利</t>
  </si>
  <si>
    <t>国证治理</t>
  </si>
  <si>
    <t>国证服务</t>
  </si>
  <si>
    <t>创成长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</si>
  <si>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</si>
  <si>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</si>
  <si>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</si>
  <si>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</si>
  <si>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</si>
  <si>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</si>
  <si>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</si>
  <si>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</si>
  <si>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</si>
  <si>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</si>
  <si>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</si>
  <si>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</si>
  <si>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</si>
  <si>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</si>
  <si>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</si>
  <si>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</si>
  <si>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</si>
  <si>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</si>
  <si>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</si>
  <si>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</si>
  <si>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</si>
  <si>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</si>
  <si>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</si>
  <si>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</si>
  <si>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</si>
  <si>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</si>
  <si>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</si>
  <si>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</si>
  <si>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</si>
  <si>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</si>
  <si>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</si>
  <si>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</si>
  <si>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</si>
  <si>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</si>
  <si>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</si>
  <si>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</si>
  <si>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</si>
  <si>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</si>
  <si>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</si>
  <si>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</si>
  <si>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</si>
  <si>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</si>
  <si>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</si>
  <si>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</si>
  <si>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</si>
  <si>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</si>
  <si>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SC0000</t>
  </si>
  <si>
    <t>原油连续</t>
  </si>
  <si>
    <t>SS00</t>
  </si>
  <si>
    <t>不锈钢连续</t>
  </si>
  <si>
    <t>AX00</t>
  </si>
  <si>
    <t>豆一连续</t>
  </si>
  <si>
    <t>B00</t>
  </si>
  <si>
    <t>豆二连续</t>
  </si>
  <si>
    <t>BB00</t>
  </si>
  <si>
    <t>胶合板连续</t>
  </si>
  <si>
    <t>J00</t>
  </si>
  <si>
    <t>焦炭连续</t>
  </si>
  <si>
    <t>JM00</t>
  </si>
  <si>
    <t>焦煤连续</t>
  </si>
  <si>
    <t>LH00</t>
  </si>
  <si>
    <t>生猪连续</t>
  </si>
  <si>
    <t>M00</t>
  </si>
  <si>
    <t>豆粕连续</t>
  </si>
  <si>
    <t>V00</t>
  </si>
  <si>
    <t>聚氯乙烯连续</t>
  </si>
  <si>
    <t>CJ00</t>
  </si>
  <si>
    <t>红枣连续</t>
  </si>
  <si>
    <t>LR00</t>
  </si>
  <si>
    <t>晚籼稻连续</t>
  </si>
  <si>
    <t>RI00</t>
  </si>
  <si>
    <t>早籼稻连续</t>
  </si>
  <si>
    <t>SA00</t>
  </si>
  <si>
    <t>纯碱连续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</si>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</sst>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96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"880835"</f>
        <v>880835</v>
      </c>
      <c r="B3" s="28" t="s">
        <v>5</v>
      </c>
      <c r="C3" s="28" t="s">
        <v>6</v>
      </c>
      <c r="D3" s="28" t="str">
        <f>"880857"</f>
        <v>880857</v>
      </c>
      <c r="E3" s="28" t="s">
        <v>7</v>
      </c>
      <c r="F3" s="28" t="s">
        <v>8</v>
      </c>
    </row>
    <row r="4" ht="16.5" spans="1:6">
      <c r="A4" s="28" t="str">
        <f>"399101"</f>
        <v>399101</v>
      </c>
      <c r="B4" s="28" t="s">
        <v>9</v>
      </c>
      <c r="C4" s="28" t="s">
        <v>10</v>
      </c>
      <c r="D4" s="28" t="str">
        <f>"000905"</f>
        <v>000905</v>
      </c>
      <c r="E4" s="28" t="s">
        <v>11</v>
      </c>
      <c r="F4" s="28" t="s">
        <v>12</v>
      </c>
    </row>
    <row r="5" ht="16.5" spans="1:6">
      <c r="A5" s="28" t="str">
        <f>"000987"</f>
        <v>000987</v>
      </c>
      <c r="B5" s="28" t="s">
        <v>13</v>
      </c>
      <c r="C5" s="28" t="s">
        <v>14</v>
      </c>
      <c r="D5" s="28" t="str">
        <f>"880678"</f>
        <v>880678</v>
      </c>
      <c r="E5" s="28" t="s">
        <v>15</v>
      </c>
      <c r="F5" s="28" t="s">
        <v>16</v>
      </c>
    </row>
    <row r="6" ht="16.5" spans="1:6">
      <c r="A6" s="28" t="str">
        <f>"000986"</f>
        <v>000986</v>
      </c>
      <c r="B6" s="28" t="s">
        <v>17</v>
      </c>
      <c r="C6" s="28" t="s">
        <v>18</v>
      </c>
      <c r="D6" s="28" t="str">
        <f>"000015"</f>
        <v>000015</v>
      </c>
      <c r="E6" s="28" t="s">
        <v>19</v>
      </c>
      <c r="F6" s="28" t="s">
        <v>20</v>
      </c>
    </row>
    <row r="7" ht="16.5" spans="1:6">
      <c r="A7" s="28" t="str">
        <f>"880400"</f>
        <v>880400</v>
      </c>
      <c r="B7" s="28" t="s">
        <v>21</v>
      </c>
      <c r="C7" s="28" t="s">
        <v>22</v>
      </c>
      <c r="D7" s="28" t="str">
        <f>"880878"</f>
        <v>880878</v>
      </c>
      <c r="E7" s="28" t="s">
        <v>23</v>
      </c>
      <c r="F7" s="28" t="s">
        <v>24</v>
      </c>
    </row>
    <row r="8" ht="16.5" spans="1:6">
      <c r="A8" s="28" t="str">
        <f>"880881"</f>
        <v>880881</v>
      </c>
      <c r="B8" s="28" t="s">
        <v>25</v>
      </c>
      <c r="C8" s="28" t="s">
        <v>26</v>
      </c>
      <c r="D8" s="28" t="str">
        <f>"000009"</f>
        <v>000009</v>
      </c>
      <c r="E8" s="28" t="s">
        <v>27</v>
      </c>
      <c r="F8" s="28" t="s">
        <v>28</v>
      </c>
    </row>
    <row r="9" ht="16.5" spans="1:6">
      <c r="A9" s="28" t="str">
        <f>"880781"</f>
        <v>880781</v>
      </c>
      <c r="B9" s="28" t="s">
        <v>29</v>
      </c>
      <c r="C9" s="28" t="s">
        <v>30</v>
      </c>
      <c r="D9" s="28" t="str">
        <f>"880524"</f>
        <v>880524</v>
      </c>
      <c r="E9" s="28" t="s">
        <v>31</v>
      </c>
      <c r="F9" s="28" t="s">
        <v>32</v>
      </c>
    </row>
    <row r="10" ht="16.5" spans="1:6">
      <c r="A10" s="28" t="str">
        <f>"880551"</f>
        <v>880551</v>
      </c>
      <c r="B10" s="28" t="s">
        <v>33</v>
      </c>
      <c r="C10" s="28" t="s">
        <v>34</v>
      </c>
      <c r="D10" s="28" t="str">
        <f>"880771"</f>
        <v>880771</v>
      </c>
      <c r="E10" s="28" t="s">
        <v>35</v>
      </c>
      <c r="F10" s="28" t="s">
        <v>36</v>
      </c>
    </row>
    <row r="11" ht="16.5" spans="1:6">
      <c r="A11" s="28" t="str">
        <f>"880505"</f>
        <v>880505</v>
      </c>
      <c r="B11" s="28" t="s">
        <v>37</v>
      </c>
      <c r="C11" s="28" t="s">
        <v>38</v>
      </c>
      <c r="D11" s="28" t="str">
        <f>"880827"</f>
        <v>880827</v>
      </c>
      <c r="E11" s="28" t="s">
        <v>39</v>
      </c>
      <c r="F11" s="28" t="s">
        <v>40</v>
      </c>
    </row>
    <row r="12" ht="16.5" spans="1:6">
      <c r="A12" s="28" t="str">
        <f>"880876"</f>
        <v>880876</v>
      </c>
      <c r="B12" s="28" t="s">
        <v>41</v>
      </c>
      <c r="C12" s="28" t="s">
        <v>42</v>
      </c>
      <c r="D12" s="28" t="str">
        <f>"880564"</f>
        <v>880564</v>
      </c>
      <c r="E12" s="28" t="s">
        <v>43</v>
      </c>
      <c r="F12" s="28" t="s">
        <v>44</v>
      </c>
    </row>
    <row r="13" ht="16.5" spans="1:6">
      <c r="A13" s="28" t="str">
        <f>"880301"</f>
        <v>880301</v>
      </c>
      <c r="B13" s="28" t="s">
        <v>45</v>
      </c>
      <c r="C13" s="28" t="s">
        <v>46</v>
      </c>
      <c r="D13" s="28" t="str">
        <f>"880215"</f>
        <v>880215</v>
      </c>
      <c r="E13" s="28" t="s">
        <v>47</v>
      </c>
      <c r="F13" s="28" t="s">
        <v>48</v>
      </c>
    </row>
    <row r="14" ht="16.5" spans="1:6">
      <c r="A14" s="28" t="str">
        <f>"880360"</f>
        <v>880360</v>
      </c>
      <c r="B14" s="28" t="s">
        <v>49</v>
      </c>
      <c r="C14" s="28" t="s">
        <v>50</v>
      </c>
      <c r="D14" s="28" t="str">
        <f>"880769"</f>
        <v>880769</v>
      </c>
      <c r="E14" s="28" t="s">
        <v>51</v>
      </c>
      <c r="F14" s="28" t="s">
        <v>52</v>
      </c>
    </row>
    <row r="15" ht="16.5" spans="1:6">
      <c r="A15" s="28" t="str">
        <f>"880528"</f>
        <v>880528</v>
      </c>
      <c r="B15" s="28" t="s">
        <v>53</v>
      </c>
      <c r="C15" s="28" t="s">
        <v>54</v>
      </c>
      <c r="D15" s="28" t="str">
        <f>"880310"</f>
        <v>880310</v>
      </c>
      <c r="E15" s="28" t="s">
        <v>55</v>
      </c>
      <c r="F15" s="28" t="s">
        <v>56</v>
      </c>
    </row>
    <row r="16" ht="16.5" spans="1:6">
      <c r="A16" s="28" t="str">
        <f>"880723"</f>
        <v>880723</v>
      </c>
      <c r="B16" s="28" t="s">
        <v>57</v>
      </c>
      <c r="C16" s="28" t="s">
        <v>58</v>
      </c>
      <c r="D16" s="28" t="str">
        <f>"880652"</f>
        <v>880652</v>
      </c>
      <c r="E16" s="28" t="s">
        <v>59</v>
      </c>
      <c r="F16" s="28" t="s">
        <v>60</v>
      </c>
    </row>
    <row r="17" ht="16.5" spans="1:6">
      <c r="A17" s="28" t="str">
        <f>"880936"</f>
        <v>880936</v>
      </c>
      <c r="B17" s="28" t="s">
        <v>61</v>
      </c>
      <c r="C17" s="28" t="s">
        <v>62</v>
      </c>
      <c r="D17" s="28" t="str">
        <f>"880324"</f>
        <v>880324</v>
      </c>
      <c r="E17" s="28" t="s">
        <v>63</v>
      </c>
      <c r="F17" s="28" t="s">
        <v>64</v>
      </c>
    </row>
    <row r="18" ht="16.5" spans="1:6">
      <c r="A18" s="28" t="str">
        <f>"880707"</f>
        <v>880707</v>
      </c>
      <c r="B18" s="28" t="s">
        <v>65</v>
      </c>
      <c r="C18" s="28" t="s">
        <v>66</v>
      </c>
      <c r="D18" s="28" t="str">
        <f>"880538"</f>
        <v>880538</v>
      </c>
      <c r="E18" s="28" t="s">
        <v>67</v>
      </c>
      <c r="F18" s="28" t="s">
        <v>68</v>
      </c>
    </row>
    <row r="19" ht="16.5" spans="1:6">
      <c r="A19" s="28" t="str">
        <f>"880330"</f>
        <v>880330</v>
      </c>
      <c r="B19" s="28" t="s">
        <v>69</v>
      </c>
      <c r="C19" s="28" t="s">
        <v>70</v>
      </c>
      <c r="D19" s="28" t="str">
        <f>"880850"</f>
        <v>880850</v>
      </c>
      <c r="E19" s="28" t="s">
        <v>71</v>
      </c>
      <c r="F19" s="28" t="s">
        <v>72</v>
      </c>
    </row>
    <row r="20" ht="16.5" spans="1:6">
      <c r="A20" s="28" t="str">
        <f>"880817"</f>
        <v>880817</v>
      </c>
      <c r="B20" s="28" t="s">
        <v>73</v>
      </c>
      <c r="C20" s="28" t="s">
        <v>74</v>
      </c>
      <c r="D20" s="28" t="str">
        <f>"880634"</f>
        <v>880634</v>
      </c>
      <c r="E20" s="28" t="s">
        <v>75</v>
      </c>
      <c r="F20" s="28" t="s">
        <v>76</v>
      </c>
    </row>
    <row r="21" ht="16.5" spans="1:6">
      <c r="A21" s="28" t="str">
        <f>"880431"</f>
        <v>880431</v>
      </c>
      <c r="B21" s="28" t="s">
        <v>77</v>
      </c>
      <c r="C21" s="28" t="s">
        <v>78</v>
      </c>
      <c r="D21" s="28" t="str">
        <f>"880476"</f>
        <v>880476</v>
      </c>
      <c r="E21" s="28" t="s">
        <v>79</v>
      </c>
      <c r="F21" s="28" t="s">
        <v>80</v>
      </c>
    </row>
    <row r="22" ht="16.5" spans="1:6">
      <c r="A22" s="28" t="str">
        <f>"880203"</f>
        <v>880203</v>
      </c>
      <c r="B22" s="28" t="s">
        <v>81</v>
      </c>
      <c r="C22" s="28" t="s">
        <v>82</v>
      </c>
      <c r="D22" s="28" t="str">
        <f>"880530"</f>
        <v>880530</v>
      </c>
      <c r="E22" s="28" t="s">
        <v>83</v>
      </c>
      <c r="F22" s="28" t="s">
        <v>84</v>
      </c>
    </row>
    <row r="23" ht="16.5" spans="1:6">
      <c r="A23" s="28" t="str">
        <f>"880764"</f>
        <v>880764</v>
      </c>
      <c r="B23" s="28" t="s">
        <v>85</v>
      </c>
      <c r="C23" s="28" t="s">
        <v>86</v>
      </c>
      <c r="D23" s="28" t="str">
        <f>"880783"</f>
        <v>880783</v>
      </c>
      <c r="E23" s="28" t="s">
        <v>87</v>
      </c>
      <c r="F23" s="28" t="s">
        <v>88</v>
      </c>
    </row>
    <row r="24" ht="16.5" spans="1:6">
      <c r="A24" s="28" t="str">
        <f>"880756"</f>
        <v>880756</v>
      </c>
      <c r="B24" s="28" t="s">
        <v>89</v>
      </c>
      <c r="C24" s="28" t="s">
        <v>90</v>
      </c>
      <c r="D24" s="28" t="str">
        <f>"880221"</f>
        <v>880221</v>
      </c>
      <c r="E24" s="28" t="s">
        <v>91</v>
      </c>
      <c r="F24" s="28" t="s">
        <v>92</v>
      </c>
    </row>
    <row r="25" ht="16.5" spans="1:6">
      <c r="A25" s="28" t="str">
        <f>"880414"</f>
        <v>880414</v>
      </c>
      <c r="B25" s="28" t="s">
        <v>93</v>
      </c>
      <c r="C25" s="28" t="s">
        <v>94</v>
      </c>
      <c r="D25" s="28" t="str">
        <f>"880782"</f>
        <v>880782</v>
      </c>
      <c r="E25" s="28" t="s">
        <v>95</v>
      </c>
      <c r="F25" s="28" t="s">
        <v>96</v>
      </c>
    </row>
    <row r="26" ht="16.5" spans="1:6">
      <c r="A26" s="28" t="str">
        <f>"880423"</f>
        <v>880423</v>
      </c>
      <c r="B26" s="28" t="s">
        <v>97</v>
      </c>
      <c r="C26" s="28" t="s">
        <v>98</v>
      </c>
      <c r="D26" s="28" t="str">
        <f>"880960"</f>
        <v>880960</v>
      </c>
      <c r="E26" s="28" t="s">
        <v>99</v>
      </c>
      <c r="F26" s="28" t="s">
        <v>100</v>
      </c>
    </row>
    <row r="27" ht="16.5" spans="1:6">
      <c r="A27" s="28" t="str">
        <f>"880890"</f>
        <v>880890</v>
      </c>
      <c r="B27" s="28" t="s">
        <v>101</v>
      </c>
      <c r="C27" s="28" t="s">
        <v>102</v>
      </c>
      <c r="D27" s="28" t="str">
        <f>"880976"</f>
        <v>880976</v>
      </c>
      <c r="E27" s="28" t="s">
        <v>103</v>
      </c>
      <c r="F27" s="28" t="s">
        <v>104</v>
      </c>
    </row>
    <row r="28" ht="16.5" spans="1:6">
      <c r="A28" s="28" t="str">
        <f>"399678"</f>
        <v>399678</v>
      </c>
      <c r="B28" s="28" t="s">
        <v>105</v>
      </c>
      <c r="C28" s="28" t="s">
        <v>102</v>
      </c>
      <c r="D28" s="28" t="str">
        <f>"880623"</f>
        <v>880623</v>
      </c>
      <c r="E28" s="28" t="s">
        <v>106</v>
      </c>
      <c r="F28" s="28" t="s">
        <v>107</v>
      </c>
    </row>
    <row r="29" ht="16.5" spans="1:6">
      <c r="A29" s="28" t="str">
        <f>"399438"</f>
        <v>399438</v>
      </c>
      <c r="B29" s="28" t="s">
        <v>108</v>
      </c>
      <c r="C29" s="28" t="s">
        <v>102</v>
      </c>
      <c r="D29" s="28" t="str">
        <f>"880913"</f>
        <v>880913</v>
      </c>
      <c r="E29" s="28" t="s">
        <v>109</v>
      </c>
      <c r="F29" s="28" t="s">
        <v>110</v>
      </c>
    </row>
    <row r="30" ht="16.5" spans="1:6">
      <c r="A30" s="28" t="str">
        <f>"399319"</f>
        <v>399319</v>
      </c>
      <c r="B30" s="28" t="s">
        <v>111</v>
      </c>
      <c r="C30" s="28" t="s">
        <v>102</v>
      </c>
      <c r="D30" s="28" t="str">
        <f>"880856"</f>
        <v>880856</v>
      </c>
      <c r="E30" s="28" t="s">
        <v>112</v>
      </c>
      <c r="F30" s="28" t="s">
        <v>113</v>
      </c>
    </row>
    <row r="31" ht="16.5" spans="1:6">
      <c r="A31" s="28" t="str">
        <f>"399248"</f>
        <v>399248</v>
      </c>
      <c r="B31" s="28" t="s">
        <v>114</v>
      </c>
      <c r="C31" s="28" t="s">
        <v>102</v>
      </c>
      <c r="D31" s="28" t="str">
        <f>"880627"</f>
        <v>880627</v>
      </c>
      <c r="E31" s="28" t="s">
        <v>115</v>
      </c>
      <c r="F31" s="28" t="s">
        <v>116</v>
      </c>
    </row>
    <row r="32" ht="16.5" spans="1:6">
      <c r="A32" s="28" t="str">
        <f>"399103"</f>
        <v>399103</v>
      </c>
      <c r="B32" s="28" t="s">
        <v>117</v>
      </c>
      <c r="C32" s="28" t="s">
        <v>102</v>
      </c>
      <c r="D32" s="28" t="str">
        <f>"880211"</f>
        <v>880211</v>
      </c>
      <c r="E32" s="28" t="s">
        <v>118</v>
      </c>
      <c r="F32" s="28" t="s">
        <v>119</v>
      </c>
    </row>
    <row r="33" ht="17.25" spans="1:6">
      <c r="A33" s="29"/>
      <c r="B33" s="29"/>
      <c r="C33" s="29"/>
      <c r="D33" s="28" t="str">
        <f>"880482"</f>
        <v>880482</v>
      </c>
      <c r="E33" s="28" t="s">
        <v>120</v>
      </c>
      <c r="F33" s="28" t="s">
        <v>121</v>
      </c>
    </row>
    <row r="34" ht="17.25" spans="1:6">
      <c r="A34" s="29"/>
      <c r="B34" s="29"/>
      <c r="C34" s="29"/>
      <c r="D34" s="28" t="str">
        <f>"880768"</f>
        <v>880768</v>
      </c>
      <c r="E34" s="28" t="s">
        <v>122</v>
      </c>
      <c r="F34" s="28" t="s">
        <v>123</v>
      </c>
    </row>
    <row r="35" ht="17.25" spans="1:6">
      <c r="A35" s="29"/>
      <c r="B35" s="29"/>
      <c r="C35" s="29"/>
      <c r="D35" s="28" t="str">
        <f>"880865"</f>
        <v>880865</v>
      </c>
      <c r="E35" s="28" t="s">
        <v>124</v>
      </c>
      <c r="F35" s="28" t="s">
        <v>125</v>
      </c>
    </row>
    <row r="36" ht="17.25" spans="1:6">
      <c r="A36" s="29"/>
      <c r="B36" s="29"/>
      <c r="C36" s="29"/>
      <c r="D36" s="28" t="str">
        <f>"880557"</f>
        <v>880557</v>
      </c>
      <c r="E36" s="28" t="s">
        <v>126</v>
      </c>
      <c r="F36" s="28" t="s">
        <v>127</v>
      </c>
    </row>
    <row r="37" ht="17.25" spans="1:6">
      <c r="A37" s="29"/>
      <c r="B37" s="29"/>
      <c r="C37" s="29"/>
      <c r="D37" s="28" t="str">
        <f>"880973"</f>
        <v>880973</v>
      </c>
      <c r="E37" s="28" t="s">
        <v>128</v>
      </c>
      <c r="F37" s="28" t="s">
        <v>129</v>
      </c>
    </row>
    <row r="38" ht="17.25" spans="1:6">
      <c r="A38" s="29"/>
      <c r="B38" s="29"/>
      <c r="C38" s="29"/>
      <c r="D38" s="28" t="str">
        <f>"880859"</f>
        <v>880859</v>
      </c>
      <c r="E38" s="28" t="s">
        <v>130</v>
      </c>
      <c r="F38" s="28" t="s">
        <v>131</v>
      </c>
    </row>
    <row r="39" ht="17.25" spans="1:6">
      <c r="A39" s="29"/>
      <c r="B39" s="29"/>
      <c r="C39" s="29"/>
      <c r="D39" s="28" t="str">
        <f>"880549"</f>
        <v>880549</v>
      </c>
      <c r="E39" s="28" t="s">
        <v>132</v>
      </c>
      <c r="F39" s="28" t="s">
        <v>133</v>
      </c>
    </row>
    <row r="40" ht="17.25" spans="1:6">
      <c r="A40" s="29"/>
      <c r="B40" s="29"/>
      <c r="C40" s="29"/>
      <c r="D40" s="28" t="str">
        <f>"880655"</f>
        <v>880655</v>
      </c>
      <c r="E40" s="28" t="s">
        <v>134</v>
      </c>
      <c r="F40" s="28" t="s">
        <v>135</v>
      </c>
    </row>
    <row r="41" ht="17.25" spans="1:6">
      <c r="A41" s="29"/>
      <c r="B41" s="29"/>
      <c r="C41" s="29"/>
      <c r="D41" s="28" t="str">
        <f>"880612"</f>
        <v>880612</v>
      </c>
      <c r="E41" s="28" t="s">
        <v>136</v>
      </c>
      <c r="F41" s="28" t="s">
        <v>137</v>
      </c>
    </row>
    <row r="42" ht="17.25" spans="1:6">
      <c r="A42" s="29"/>
      <c r="B42" s="29"/>
      <c r="C42" s="29"/>
      <c r="D42" s="28" t="str">
        <f>"880715"</f>
        <v>880715</v>
      </c>
      <c r="E42" s="28" t="s">
        <v>138</v>
      </c>
      <c r="F42" s="28" t="s">
        <v>139</v>
      </c>
    </row>
    <row r="43" ht="17.25" spans="1:6">
      <c r="A43" s="29"/>
      <c r="B43" s="29"/>
      <c r="C43" s="29"/>
      <c r="D43" s="28" t="str">
        <f>"880638"</f>
        <v>880638</v>
      </c>
      <c r="E43" s="28" t="s">
        <v>140</v>
      </c>
      <c r="F43" s="28" t="s">
        <v>141</v>
      </c>
    </row>
    <row r="44" ht="17.25" spans="1:6">
      <c r="A44" s="29"/>
      <c r="B44" s="29"/>
      <c r="C44" s="29"/>
      <c r="D44" s="28" t="str">
        <f>"880807"</f>
        <v>880807</v>
      </c>
      <c r="E44" s="28" t="s">
        <v>142</v>
      </c>
      <c r="F44" s="28" t="s">
        <v>143</v>
      </c>
    </row>
    <row r="45" ht="17.25" spans="1:6">
      <c r="A45" s="29"/>
      <c r="B45" s="29"/>
      <c r="C45" s="29"/>
      <c r="D45" s="28" t="str">
        <f>"880205"</f>
        <v>880205</v>
      </c>
      <c r="E45" s="28" t="s">
        <v>144</v>
      </c>
      <c r="F45" s="28" t="s">
        <v>145</v>
      </c>
    </row>
    <row r="46" ht="16.5" spans="1:6">
      <c r="A46" s="16"/>
      <c r="B46" s="16"/>
      <c r="C46" s="16"/>
      <c r="D46" s="28" t="str">
        <f>"880222"</f>
        <v>880222</v>
      </c>
      <c r="E46" s="28" t="s">
        <v>146</v>
      </c>
      <c r="F46" s="28" t="s">
        <v>147</v>
      </c>
    </row>
    <row r="47" ht="16.5" spans="1:6">
      <c r="A47" s="16"/>
      <c r="B47" s="16"/>
      <c r="C47" s="16"/>
      <c r="D47" s="28" t="str">
        <f>"880202"</f>
        <v>880202</v>
      </c>
      <c r="E47" s="28" t="s">
        <v>148</v>
      </c>
      <c r="F47" s="28" t="s">
        <v>149</v>
      </c>
    </row>
    <row r="48" ht="16.5" spans="1:6">
      <c r="A48" s="16"/>
      <c r="B48" s="16"/>
      <c r="C48" s="16"/>
      <c r="D48" s="28" t="str">
        <f>"880737"</f>
        <v>880737</v>
      </c>
      <c r="E48" s="28" t="s">
        <v>150</v>
      </c>
      <c r="F48" s="28" t="s">
        <v>151</v>
      </c>
    </row>
    <row r="49" ht="16.5" spans="1:6">
      <c r="A49" s="16"/>
      <c r="B49" s="16"/>
      <c r="C49" s="16"/>
      <c r="D49" s="28" t="str">
        <f>"880464"</f>
        <v>880464</v>
      </c>
      <c r="E49" s="28" t="s">
        <v>152</v>
      </c>
      <c r="F49" s="28" t="s">
        <v>153</v>
      </c>
    </row>
    <row r="50" ht="16.5" spans="1:6">
      <c r="A50" s="16"/>
      <c r="B50" s="16"/>
      <c r="C50" s="16"/>
      <c r="D50" s="28" t="str">
        <f>"880929"</f>
        <v>880929</v>
      </c>
      <c r="E50" s="28" t="s">
        <v>154</v>
      </c>
      <c r="F50" s="28" t="s">
        <v>155</v>
      </c>
    </row>
    <row r="51" ht="16.5" spans="1:6">
      <c r="A51" s="16"/>
      <c r="B51" s="16"/>
      <c r="C51" s="16"/>
      <c r="D51" s="28" t="str">
        <f>"880418"</f>
        <v>880418</v>
      </c>
      <c r="E51" s="28" t="s">
        <v>156</v>
      </c>
      <c r="F51" s="28" t="s">
        <v>157</v>
      </c>
    </row>
    <row r="52" ht="16.5" spans="1:6">
      <c r="A52" s="16"/>
      <c r="B52" s="16"/>
      <c r="C52" s="16"/>
      <c r="D52" s="28" t="str">
        <f>"880447"</f>
        <v>880447</v>
      </c>
      <c r="E52" s="28" t="s">
        <v>158</v>
      </c>
      <c r="F52" s="28" t="s">
        <v>159</v>
      </c>
    </row>
    <row r="53" ht="16.5" spans="1:6">
      <c r="A53" s="16"/>
      <c r="B53" s="16"/>
      <c r="C53" s="16"/>
      <c r="D53" s="28" t="str">
        <f>"880766"</f>
        <v>880766</v>
      </c>
      <c r="E53" s="28" t="s">
        <v>160</v>
      </c>
      <c r="F53" s="28" t="s">
        <v>161</v>
      </c>
    </row>
    <row r="54" ht="16.5" spans="1:6">
      <c r="A54" s="16"/>
      <c r="B54" s="16"/>
      <c r="C54" s="16"/>
      <c r="D54" s="28" t="str">
        <f>"880587"</f>
        <v>880587</v>
      </c>
      <c r="E54" s="28" t="s">
        <v>162</v>
      </c>
      <c r="F54" s="28" t="s">
        <v>163</v>
      </c>
    </row>
    <row r="55" ht="16.5" spans="1:6">
      <c r="A55" s="16"/>
      <c r="B55" s="16"/>
      <c r="C55" s="16"/>
      <c r="D55" s="28" t="str">
        <f>"880899"</f>
        <v>880899</v>
      </c>
      <c r="E55" s="28" t="s">
        <v>164</v>
      </c>
      <c r="F55" s="28" t="s">
        <v>165</v>
      </c>
    </row>
    <row r="56" ht="16.5" spans="1:6">
      <c r="A56" s="16"/>
      <c r="B56" s="16"/>
      <c r="C56" s="16"/>
      <c r="D56" s="28" t="str">
        <f>"880606"</f>
        <v>880606</v>
      </c>
      <c r="E56" s="28" t="s">
        <v>166</v>
      </c>
      <c r="F56" s="28" t="s">
        <v>167</v>
      </c>
    </row>
    <row r="57" ht="16.5" spans="1:6">
      <c r="A57" s="16"/>
      <c r="B57" s="16"/>
      <c r="C57" s="16"/>
      <c r="D57" s="28" t="str">
        <f>"880516"</f>
        <v>880516</v>
      </c>
      <c r="E57" s="28" t="s">
        <v>168</v>
      </c>
      <c r="F57" s="28" t="s">
        <v>169</v>
      </c>
    </row>
    <row r="58" ht="16.5" spans="1:6">
      <c r="A58" s="16"/>
      <c r="B58" s="16"/>
      <c r="C58" s="16"/>
      <c r="D58" s="28" t="str">
        <f>"880896"</f>
        <v>880896</v>
      </c>
      <c r="E58" s="28" t="s">
        <v>170</v>
      </c>
      <c r="F58" s="28" t="s">
        <v>171</v>
      </c>
    </row>
    <row r="59" ht="16.5" spans="1:6">
      <c r="A59" s="16"/>
      <c r="B59" s="16"/>
      <c r="C59" s="16"/>
      <c r="D59" s="28" t="str">
        <f>"880887"</f>
        <v>880887</v>
      </c>
      <c r="E59" s="28" t="s">
        <v>172</v>
      </c>
      <c r="F59" s="28" t="s">
        <v>173</v>
      </c>
    </row>
    <row r="60" ht="16.5" spans="1:6">
      <c r="A60" s="16"/>
      <c r="B60" s="16"/>
      <c r="C60" s="16"/>
      <c r="D60" s="28" t="str">
        <f>"880975"</f>
        <v>880975</v>
      </c>
      <c r="E60" s="28" t="s">
        <v>174</v>
      </c>
      <c r="F60" s="28" t="s">
        <v>175</v>
      </c>
    </row>
    <row r="61" ht="16.5" spans="1:6">
      <c r="A61" s="16"/>
      <c r="B61" s="16"/>
      <c r="C61" s="16"/>
      <c r="D61" s="28" t="str">
        <f>"880858"</f>
        <v>880858</v>
      </c>
      <c r="E61" s="28" t="s">
        <v>176</v>
      </c>
      <c r="F61" s="28" t="s">
        <v>177</v>
      </c>
    </row>
    <row r="62" ht="16.5" spans="1:6">
      <c r="A62" s="16"/>
      <c r="B62" s="16"/>
      <c r="C62" s="16"/>
      <c r="D62" s="28" t="str">
        <f>"880399"</f>
        <v>880399</v>
      </c>
      <c r="E62" s="28" t="s">
        <v>178</v>
      </c>
      <c r="F62" s="28" t="s">
        <v>179</v>
      </c>
    </row>
    <row r="63" ht="16.5" spans="1:6">
      <c r="A63" s="16"/>
      <c r="B63" s="16"/>
      <c r="C63" s="16"/>
      <c r="D63" s="28" t="str">
        <f>"880455"</f>
        <v>880455</v>
      </c>
      <c r="E63" s="28" t="s">
        <v>180</v>
      </c>
      <c r="F63" s="28" t="s">
        <v>181</v>
      </c>
    </row>
    <row r="64" ht="16.5" spans="1:6">
      <c r="A64" s="16"/>
      <c r="B64" s="16"/>
      <c r="C64" s="16"/>
      <c r="D64" s="28" t="str">
        <f>"880892"</f>
        <v>880892</v>
      </c>
      <c r="E64" s="28" t="s">
        <v>182</v>
      </c>
      <c r="F64" s="28" t="s">
        <v>183</v>
      </c>
    </row>
    <row r="65" ht="16.5" spans="1:6">
      <c r="A65" s="16"/>
      <c r="B65" s="16"/>
      <c r="C65" s="16"/>
      <c r="D65" s="28" t="str">
        <f>"880204"</f>
        <v>880204</v>
      </c>
      <c r="E65" s="28" t="s">
        <v>184</v>
      </c>
      <c r="F65" s="28" t="s">
        <v>185</v>
      </c>
    </row>
    <row r="66" ht="16.5" spans="1:6">
      <c r="A66" s="16"/>
      <c r="B66" s="16"/>
      <c r="C66" s="16"/>
      <c r="D66" s="28" t="str">
        <f>"880848"</f>
        <v>880848</v>
      </c>
      <c r="E66" s="28" t="s">
        <v>186</v>
      </c>
      <c r="F66" s="28" t="s">
        <v>187</v>
      </c>
    </row>
    <row r="67" ht="16.5" spans="1:6">
      <c r="A67" s="16"/>
      <c r="B67" s="16"/>
      <c r="C67" s="16"/>
      <c r="D67" s="28" t="str">
        <f>"880922"</f>
        <v>880922</v>
      </c>
      <c r="E67" s="28" t="s">
        <v>188</v>
      </c>
      <c r="F67" s="28" t="s">
        <v>189</v>
      </c>
    </row>
    <row r="68" ht="16.5" spans="1:6">
      <c r="A68" s="16"/>
      <c r="B68" s="16"/>
      <c r="C68" s="16"/>
      <c r="D68" s="28" t="str">
        <f>"880422"</f>
        <v>880422</v>
      </c>
      <c r="E68" s="28" t="s">
        <v>190</v>
      </c>
      <c r="F68" s="28" t="s">
        <v>191</v>
      </c>
    </row>
    <row r="69" ht="16.5" spans="1:6">
      <c r="A69" s="16"/>
      <c r="B69" s="16"/>
      <c r="C69" s="16"/>
      <c r="D69" s="28" t="str">
        <f>"880231"</f>
        <v>880231</v>
      </c>
      <c r="E69" s="28" t="s">
        <v>192</v>
      </c>
      <c r="F69" s="28" t="s">
        <v>193</v>
      </c>
    </row>
    <row r="70" ht="16.5" spans="1:6">
      <c r="A70" s="16"/>
      <c r="B70" s="16"/>
      <c r="C70" s="16"/>
      <c r="D70" s="28" t="str">
        <f>"880741"</f>
        <v>880741</v>
      </c>
      <c r="E70" s="28" t="s">
        <v>194</v>
      </c>
      <c r="F70" s="28" t="s">
        <v>195</v>
      </c>
    </row>
    <row r="71" ht="16.5" spans="1:6">
      <c r="A71" s="16"/>
      <c r="B71" s="16"/>
      <c r="C71" s="16"/>
      <c r="D71" s="28" t="str">
        <f>"880350"</f>
        <v>880350</v>
      </c>
      <c r="E71" s="28" t="s">
        <v>196</v>
      </c>
      <c r="F71" s="28" t="s">
        <v>197</v>
      </c>
    </row>
    <row r="72" ht="16.5" spans="1:6">
      <c r="A72" s="16"/>
      <c r="B72" s="16"/>
      <c r="C72" s="16"/>
      <c r="D72" s="28" t="str">
        <f>"880454"</f>
        <v>880454</v>
      </c>
      <c r="E72" s="28" t="s">
        <v>198</v>
      </c>
      <c r="F72" s="28" t="s">
        <v>199</v>
      </c>
    </row>
    <row r="73" ht="16.5" spans="1:6">
      <c r="A73" s="16"/>
      <c r="B73" s="16"/>
      <c r="C73" s="16"/>
      <c r="D73" s="28" t="str">
        <f>"000003"</f>
        <v>000003</v>
      </c>
      <c r="E73" s="28" t="s">
        <v>200</v>
      </c>
      <c r="F73" s="28" t="s">
        <v>201</v>
      </c>
    </row>
    <row r="74" ht="16.5" spans="1:6">
      <c r="A74" s="16"/>
      <c r="B74" s="16"/>
      <c r="C74" s="16"/>
      <c r="D74" s="28" t="str">
        <f>"880585"</f>
        <v>880585</v>
      </c>
      <c r="E74" s="28" t="s">
        <v>202</v>
      </c>
      <c r="F74" s="28" t="s">
        <v>203</v>
      </c>
    </row>
    <row r="75" ht="16.5" spans="1:6">
      <c r="A75" s="16"/>
      <c r="B75" s="16"/>
      <c r="C75" s="16"/>
      <c r="D75" s="28" t="str">
        <f>"399003"</f>
        <v>399003</v>
      </c>
      <c r="E75" s="28" t="s">
        <v>204</v>
      </c>
      <c r="F75" s="28" t="s">
        <v>205</v>
      </c>
    </row>
    <row r="76" ht="16.5" spans="1:6">
      <c r="A76" s="16"/>
      <c r="B76" s="16"/>
      <c r="C76" s="16"/>
      <c r="D76" s="28" t="str">
        <f>"880903"</f>
        <v>880903</v>
      </c>
      <c r="E76" s="28" t="s">
        <v>206</v>
      </c>
      <c r="F76" s="28" t="s">
        <v>207</v>
      </c>
    </row>
    <row r="77" ht="16.5" spans="1:6">
      <c r="A77" s="16"/>
      <c r="B77" s="16"/>
      <c r="C77" s="16"/>
      <c r="D77" s="28" t="str">
        <f>"880843"</f>
        <v>880843</v>
      </c>
      <c r="E77" s="28" t="s">
        <v>208</v>
      </c>
      <c r="F77" s="28" t="s">
        <v>209</v>
      </c>
    </row>
    <row r="78" ht="16.5" spans="1:6">
      <c r="A78" s="16"/>
      <c r="B78" s="16"/>
      <c r="C78" s="16"/>
      <c r="D78" s="28" t="str">
        <f>"399269"</f>
        <v>399269</v>
      </c>
      <c r="E78" s="28" t="s">
        <v>210</v>
      </c>
      <c r="F78" s="28" t="s">
        <v>102</v>
      </c>
    </row>
    <row r="79" ht="16.5" spans="1:6">
      <c r="A79" s="16"/>
      <c r="B79" s="16"/>
      <c r="C79" s="16"/>
      <c r="D79" s="28" t="str">
        <f>"000689"</f>
        <v>000689</v>
      </c>
      <c r="E79" s="28" t="s">
        <v>211</v>
      </c>
      <c r="F79" s="28" t="s">
        <v>102</v>
      </c>
    </row>
    <row r="80" ht="16.5" spans="1:6">
      <c r="A80" s="16"/>
      <c r="B80" s="16"/>
      <c r="C80" s="16"/>
      <c r="D80" s="28" t="str">
        <f>"000687"</f>
        <v>000687</v>
      </c>
      <c r="E80" s="28" t="s">
        <v>212</v>
      </c>
      <c r="F80" s="28" t="s">
        <v>102</v>
      </c>
    </row>
    <row r="81" ht="16.5" spans="1:6">
      <c r="A81" s="16"/>
      <c r="B81" s="16"/>
      <c r="C81" s="16"/>
      <c r="D81" s="28" t="str">
        <f>"000019"</f>
        <v>000019</v>
      </c>
      <c r="E81" s="28" t="s">
        <v>213</v>
      </c>
      <c r="F81" s="28" t="s">
        <v>102</v>
      </c>
    </row>
    <row r="82" ht="16.5" spans="1:6">
      <c r="A82" s="16"/>
      <c r="B82" s="16"/>
      <c r="C82" s="16"/>
      <c r="D82" s="28" t="str">
        <f>"999997"</f>
        <v>999997</v>
      </c>
      <c r="E82" s="28" t="s">
        <v>200</v>
      </c>
      <c r="F82" s="28" t="s">
        <v>102</v>
      </c>
    </row>
    <row r="83" ht="16.5" spans="1:6">
      <c r="A83" s="16"/>
      <c r="B83" s="16"/>
      <c r="C83" s="16"/>
      <c r="D83" s="28" t="str">
        <f>"399974"</f>
        <v>399974</v>
      </c>
      <c r="E83" s="28" t="s">
        <v>214</v>
      </c>
      <c r="F83" s="28" t="s">
        <v>102</v>
      </c>
    </row>
    <row r="84" ht="16.5" spans="1:6">
      <c r="A84" s="16"/>
      <c r="B84" s="16"/>
      <c r="C84" s="16"/>
      <c r="D84" s="28" t="str">
        <f>"399905"</f>
        <v>399905</v>
      </c>
      <c r="E84" s="28" t="s">
        <v>215</v>
      </c>
      <c r="F84" s="28" t="s">
        <v>102</v>
      </c>
    </row>
    <row r="85" ht="16.5" spans="1:6">
      <c r="A85" s="16"/>
      <c r="B85" s="16"/>
      <c r="C85" s="16"/>
      <c r="D85" s="28" t="str">
        <f>"399750"</f>
        <v>399750</v>
      </c>
      <c r="E85" s="28" t="s">
        <v>216</v>
      </c>
      <c r="F85" s="28" t="s">
        <v>102</v>
      </c>
    </row>
    <row r="86" ht="16.5" spans="1:6">
      <c r="A86" s="16"/>
      <c r="B86" s="16"/>
      <c r="C86" s="16"/>
      <c r="D86" s="28" t="str">
        <f>"399376"</f>
        <v>399376</v>
      </c>
      <c r="E86" s="28" t="s">
        <v>217</v>
      </c>
      <c r="F86" s="28" t="s">
        <v>102</v>
      </c>
    </row>
    <row r="87" ht="16.5" spans="1:6">
      <c r="A87" s="16"/>
      <c r="B87" s="16"/>
      <c r="C87" s="16"/>
      <c r="D87" s="28" t="str">
        <f>"399374"</f>
        <v>399374</v>
      </c>
      <c r="E87" s="28" t="s">
        <v>218</v>
      </c>
      <c r="F87" s="28" t="s">
        <v>102</v>
      </c>
    </row>
    <row r="88" ht="16.5" spans="1:6">
      <c r="A88" s="16"/>
      <c r="B88" s="16"/>
      <c r="C88" s="16"/>
      <c r="D88" s="28" t="str">
        <f>"399372"</f>
        <v>399372</v>
      </c>
      <c r="E88" s="28" t="s">
        <v>219</v>
      </c>
      <c r="F88" s="28" t="s">
        <v>102</v>
      </c>
    </row>
    <row r="89" ht="16.5" spans="1:6">
      <c r="A89" s="16"/>
      <c r="B89" s="16"/>
      <c r="C89" s="16"/>
      <c r="D89" s="28" t="str">
        <f>"399370"</f>
        <v>399370</v>
      </c>
      <c r="E89" s="28" t="s">
        <v>220</v>
      </c>
      <c r="F89" s="28" t="s">
        <v>102</v>
      </c>
    </row>
    <row r="90" ht="16.5" spans="1:6">
      <c r="A90" s="16"/>
      <c r="B90" s="16"/>
      <c r="C90" s="16"/>
      <c r="D90" s="28" t="str">
        <f>"399366"</f>
        <v>399366</v>
      </c>
      <c r="E90" s="28" t="s">
        <v>221</v>
      </c>
      <c r="F90" s="28" t="s">
        <v>102</v>
      </c>
    </row>
    <row r="91" ht="16.5" spans="1:6">
      <c r="A91" s="16"/>
      <c r="B91" s="16"/>
      <c r="C91" s="16"/>
      <c r="D91" s="28" t="str">
        <f>"399359"</f>
        <v>399359</v>
      </c>
      <c r="E91" s="28" t="s">
        <v>222</v>
      </c>
      <c r="F91" s="28" t="s">
        <v>102</v>
      </c>
    </row>
    <row r="92" ht="16.5" spans="1:6">
      <c r="A92" s="16"/>
      <c r="B92" s="16"/>
      <c r="C92" s="16"/>
      <c r="D92" s="28" t="str">
        <f>"399328"</f>
        <v>399328</v>
      </c>
      <c r="E92" s="28" t="s">
        <v>223</v>
      </c>
      <c r="F92" s="28" t="s">
        <v>102</v>
      </c>
    </row>
    <row r="93" ht="16.5" spans="1:6">
      <c r="A93" s="16"/>
      <c r="B93" s="16"/>
      <c r="C93" s="16"/>
      <c r="D93" s="28" t="str">
        <f>"399324"</f>
        <v>399324</v>
      </c>
      <c r="E93" s="28" t="s">
        <v>224</v>
      </c>
      <c r="F93" s="28" t="s">
        <v>102</v>
      </c>
    </row>
    <row r="94" ht="16.5" spans="1:6">
      <c r="A94" s="16"/>
      <c r="B94" s="16"/>
      <c r="C94" s="16"/>
      <c r="D94" s="28" t="str">
        <f>"399322"</f>
        <v>399322</v>
      </c>
      <c r="E94" s="28" t="s">
        <v>225</v>
      </c>
      <c r="F94" s="28" t="s">
        <v>102</v>
      </c>
    </row>
    <row r="95" ht="16.5" spans="1:6">
      <c r="A95" s="16"/>
      <c r="B95" s="16"/>
      <c r="C95" s="16"/>
      <c r="D95" s="28" t="str">
        <f>"399320"</f>
        <v>399320</v>
      </c>
      <c r="E95" s="28" t="s">
        <v>226</v>
      </c>
      <c r="F95" s="28" t="s">
        <v>102</v>
      </c>
    </row>
    <row r="96" ht="16.5" spans="1:6">
      <c r="A96" s="16"/>
      <c r="B96" s="16"/>
      <c r="C96" s="16"/>
      <c r="D96" s="28" t="str">
        <f>"399296"</f>
        <v>399296</v>
      </c>
      <c r="E96" s="28" t="s">
        <v>227</v>
      </c>
      <c r="F96" s="28" t="s">
        <v>102</v>
      </c>
    </row>
    <row r="97" ht="16.5" spans="1:6">
      <c r="A97" s="16"/>
      <c r="B97" s="16"/>
      <c r="C97" s="16"/>
      <c r="D97" s="16"/>
      <c r="E97" s="16"/>
      <c r="F97" s="16"/>
    </row>
    <row r="98" ht="16.5" spans="1:6">
      <c r="A98" s="16"/>
      <c r="B98" s="16"/>
      <c r="C98" s="16"/>
      <c r="D98" s="16"/>
      <c r="E98" s="16"/>
      <c r="F98" s="16"/>
    </row>
    <row r="99" ht="16.5" spans="1:6">
      <c r="A99" s="16"/>
      <c r="B99" s="16"/>
      <c r="C99" s="16"/>
      <c r="D99" s="16"/>
      <c r="E99" s="16"/>
      <c r="F99" s="16"/>
    </row>
    <row r="100" ht="16.5" spans="1:6">
      <c r="A100" s="16"/>
      <c r="B100" s="16"/>
      <c r="C100" s="16"/>
      <c r="D100" s="16"/>
      <c r="E100" s="16"/>
      <c r="F100" s="16"/>
    </row>
    <row r="101" ht="16.5" spans="1:6">
      <c r="A101" s="16"/>
      <c r="B101" s="16"/>
      <c r="C101" s="16"/>
      <c r="D101" s="16"/>
      <c r="E101" s="16"/>
      <c r="F101" s="16"/>
    </row>
    <row r="102" ht="16.5" spans="1:6">
      <c r="A102" s="16"/>
      <c r="B102" s="16"/>
      <c r="C102" s="16"/>
      <c r="D102" s="16"/>
      <c r="E102" s="16"/>
      <c r="F102" s="16"/>
    </row>
    <row r="103" ht="16.5" spans="1:6">
      <c r="A103" s="16"/>
      <c r="B103" s="16"/>
      <c r="C103" s="16"/>
      <c r="D103" s="16"/>
      <c r="E103" s="16"/>
      <c r="F103" s="16"/>
    </row>
    <row r="104" ht="16.5" spans="1:6">
      <c r="A104" s="16"/>
      <c r="B104" s="16"/>
      <c r="C104" s="16"/>
      <c r="D104" s="16"/>
      <c r="E104" s="16"/>
      <c r="F104" s="16"/>
    </row>
    <row r="105" ht="16.5" spans="1:6">
      <c r="A105" s="16"/>
      <c r="B105" s="16"/>
      <c r="C105" s="16"/>
      <c r="D105" s="16"/>
      <c r="E105" s="16"/>
      <c r="F105" s="16"/>
    </row>
    <row r="106" ht="16.5" spans="1:6">
      <c r="A106" s="16"/>
      <c r="B106" s="16"/>
      <c r="C106" s="16"/>
      <c r="D106" s="16"/>
      <c r="E106" s="16"/>
      <c r="F106" s="16"/>
    </row>
    <row r="107" ht="16.5" spans="1:6">
      <c r="A107" s="16"/>
      <c r="B107" s="16"/>
      <c r="C107" s="16"/>
      <c r="D107" s="16"/>
      <c r="E107" s="16"/>
      <c r="F107" s="16"/>
    </row>
    <row r="108" ht="16.5" spans="1:6">
      <c r="A108" s="16"/>
      <c r="B108" s="16"/>
      <c r="C108" s="16"/>
      <c r="D108" s="16"/>
      <c r="E108" s="16"/>
      <c r="F108" s="16"/>
    </row>
    <row r="109" ht="16.5" spans="1:6">
      <c r="A109" s="16"/>
      <c r="B109" s="16"/>
      <c r="C109" s="16"/>
      <c r="D109" s="16"/>
      <c r="E109" s="16"/>
      <c r="F109" s="16"/>
    </row>
    <row r="110" ht="16.5" spans="1:6">
      <c r="A110" s="16"/>
      <c r="B110" s="16"/>
      <c r="C110" s="16"/>
      <c r="D110" s="16"/>
      <c r="E110" s="16"/>
      <c r="F110" s="16"/>
    </row>
    <row r="111" ht="16.5" spans="1:6">
      <c r="A111" s="16"/>
      <c r="B111" s="16"/>
      <c r="C111" s="16"/>
      <c r="D111" s="16"/>
      <c r="E111" s="16"/>
      <c r="F111" s="16"/>
    </row>
    <row r="112" ht="16.5" spans="1:6">
      <c r="A112" s="16"/>
      <c r="B112" s="16"/>
      <c r="C112" s="16"/>
      <c r="D112" s="16"/>
      <c r="E112" s="16"/>
      <c r="F112" s="16"/>
    </row>
    <row r="113" ht="16.5" spans="1:6">
      <c r="A113" s="16"/>
      <c r="B113" s="16"/>
      <c r="C113" s="16"/>
      <c r="D113" s="16"/>
      <c r="E113" s="16"/>
      <c r="F113" s="16"/>
    </row>
    <row r="114" ht="16.5" spans="1:6">
      <c r="A114" s="16"/>
      <c r="B114" s="16"/>
      <c r="C114" s="16"/>
      <c r="D114" s="16"/>
      <c r="E114" s="16"/>
      <c r="F114" s="16"/>
    </row>
    <row r="115" ht="16.5" spans="1:6">
      <c r="A115" s="16"/>
      <c r="B115" s="16"/>
      <c r="C115" s="16"/>
      <c r="D115" s="16"/>
      <c r="E115" s="16"/>
      <c r="F115" s="16"/>
    </row>
    <row r="116" ht="16.5" spans="1:6">
      <c r="A116" s="16"/>
      <c r="B116" s="16"/>
      <c r="C116" s="16"/>
      <c r="D116" s="16"/>
      <c r="E116" s="16"/>
      <c r="F116" s="16"/>
    </row>
    <row r="117" ht="16.5" spans="1:6">
      <c r="A117" s="16"/>
      <c r="B117" s="16"/>
      <c r="C117" s="16"/>
      <c r="D117" s="16"/>
      <c r="E117" s="16"/>
      <c r="F117" s="16"/>
    </row>
    <row r="118" ht="16.5" spans="1:6">
      <c r="A118" s="16"/>
      <c r="B118" s="16"/>
      <c r="C118" s="16"/>
      <c r="D118" s="16"/>
      <c r="E118" s="16"/>
      <c r="F118" s="16"/>
    </row>
    <row r="119" ht="16.5" spans="1:6">
      <c r="A119" s="16"/>
      <c r="B119" s="16"/>
      <c r="C119" s="16"/>
      <c r="D119" s="16"/>
      <c r="E119" s="16"/>
      <c r="F119" s="16"/>
    </row>
    <row r="120" ht="16.5" spans="1:6">
      <c r="A120" s="16"/>
      <c r="B120" s="16"/>
      <c r="C120" s="16"/>
      <c r="D120" s="16"/>
      <c r="E120" s="16"/>
      <c r="F120" s="16"/>
    </row>
    <row r="121" ht="16.5" spans="1:6">
      <c r="A121" s="16"/>
      <c r="B121" s="16"/>
      <c r="C121" s="16"/>
      <c r="D121" s="16"/>
      <c r="E121" s="16"/>
      <c r="F121" s="16"/>
    </row>
    <row r="122" ht="16.5" spans="1:6">
      <c r="A122" s="16"/>
      <c r="B122" s="16"/>
      <c r="C122" s="16"/>
      <c r="D122" s="16"/>
      <c r="E122" s="16"/>
      <c r="F122" s="16"/>
    </row>
    <row r="123" ht="16.5" spans="1:6">
      <c r="A123" s="16"/>
      <c r="B123" s="16"/>
      <c r="C123" s="16"/>
      <c r="D123" s="16"/>
      <c r="E123" s="16"/>
      <c r="F123" s="16"/>
    </row>
    <row r="124" ht="16.5" spans="1:6">
      <c r="A124" s="16"/>
      <c r="B124" s="16"/>
      <c r="C124" s="16"/>
      <c r="D124" s="16"/>
      <c r="E124" s="16"/>
      <c r="F124" s="16"/>
    </row>
    <row r="125" ht="16.5" spans="1:6">
      <c r="A125" s="16"/>
      <c r="B125" s="16"/>
      <c r="C125" s="16"/>
      <c r="D125" s="16"/>
      <c r="E125" s="16"/>
      <c r="F125" s="16"/>
    </row>
    <row r="126" ht="16.5" spans="1:6">
      <c r="A126" s="16"/>
      <c r="B126" s="16"/>
      <c r="C126" s="16"/>
      <c r="D126" s="16"/>
      <c r="E126" s="16"/>
      <c r="F126" s="16"/>
    </row>
    <row r="127" ht="16.5" spans="1:3">
      <c r="A127" s="16"/>
      <c r="B127" s="16"/>
      <c r="C127" s="16"/>
    </row>
    <row r="128" ht="16.5" spans="1:3">
      <c r="A128" s="16"/>
      <c r="B128" s="16"/>
      <c r="C128" s="16"/>
    </row>
    <row r="129" ht="16.5" spans="1:3">
      <c r="A129" s="16"/>
      <c r="B129" s="16"/>
      <c r="C129" s="16"/>
    </row>
    <row r="130" ht="16.5" spans="1:3">
      <c r="A130" s="16"/>
      <c r="B130" s="16"/>
      <c r="C130" s="16"/>
    </row>
    <row r="131" ht="16.5" spans="1:3">
      <c r="A131" s="16"/>
      <c r="B131" s="16"/>
      <c r="C131" s="16"/>
    </row>
    <row r="132" ht="16.5" spans="1:3">
      <c r="A132" s="16"/>
      <c r="B132" s="16"/>
      <c r="C132" s="16"/>
    </row>
    <row r="133" ht="16.5" spans="1:3">
      <c r="A133" s="16"/>
      <c r="B133" s="16"/>
      <c r="C133" s="16"/>
    </row>
    <row r="134" ht="16.5" spans="1:3">
      <c r="A134" s="16"/>
      <c r="B134" s="16"/>
      <c r="C134" s="16"/>
    </row>
    <row r="135" ht="16.5" spans="1:3">
      <c r="A135" s="16"/>
      <c r="B135" s="16"/>
      <c r="C135" s="16"/>
    </row>
    <row r="136" ht="16.5" spans="1:3">
      <c r="A136" s="16"/>
      <c r="B136" s="16"/>
      <c r="C136" s="16"/>
    </row>
    <row r="137" ht="16.5" spans="1:3">
      <c r="A137" s="16"/>
      <c r="B137" s="16"/>
      <c r="C137" s="16"/>
    </row>
    <row r="138" ht="16.5" spans="1:3">
      <c r="A138" s="16"/>
      <c r="B138" s="16"/>
      <c r="C138" s="16"/>
    </row>
    <row r="139" ht="16.5" spans="1:3">
      <c r="A139" s="16"/>
      <c r="B139" s="16"/>
      <c r="C139" s="16"/>
    </row>
    <row r="140" ht="16.5" spans="1:3">
      <c r="A140" s="16"/>
      <c r="B140" s="16"/>
      <c r="C140" s="16"/>
    </row>
    <row r="141" ht="16.5" spans="1:3">
      <c r="A141" s="16"/>
      <c r="B141" s="16"/>
      <c r="C141" s="16"/>
    </row>
    <row r="142" ht="16.5" spans="1:3">
      <c r="A142" s="16"/>
      <c r="B142" s="16"/>
      <c r="C142" s="16"/>
    </row>
    <row r="143" ht="16.5" spans="1:3">
      <c r="A143" s="16"/>
      <c r="B143" s="16"/>
      <c r="C143" s="16"/>
    </row>
    <row r="144" ht="16.5" spans="1:3">
      <c r="A144" s="16"/>
      <c r="B144" s="16"/>
      <c r="C144" s="16"/>
    </row>
    <row r="145" ht="16.5" spans="1:3">
      <c r="A145" s="16"/>
      <c r="B145" s="16"/>
      <c r="C145" s="16"/>
    </row>
    <row r="146" ht="16.5" spans="1:3">
      <c r="A146" s="16"/>
      <c r="B146" s="16"/>
      <c r="C146" s="16"/>
    </row>
    <row r="147" ht="16.5" spans="1:3">
      <c r="A147" s="16"/>
      <c r="B147" s="16"/>
      <c r="C147" s="16"/>
    </row>
    <row r="148" ht="16.5" spans="1:3">
      <c r="A148" s="16"/>
      <c r="B148" s="16"/>
      <c r="C148" s="16"/>
    </row>
    <row r="149" ht="16.5" spans="1:3">
      <c r="A149" s="16"/>
      <c r="B149" s="16"/>
      <c r="C149" s="16"/>
    </row>
    <row r="150" ht="16.5" spans="1:3">
      <c r="A150" s="16"/>
      <c r="B150" s="16"/>
      <c r="C150" s="16"/>
    </row>
    <row r="151" ht="16.5" spans="1:3">
      <c r="A151" s="16"/>
      <c r="B151" s="16"/>
      <c r="C151" s="16"/>
    </row>
    <row r="152" ht="16.5" spans="1:3">
      <c r="A152" s="16"/>
      <c r="B152" s="16"/>
      <c r="C152" s="16"/>
    </row>
    <row r="153" ht="16.5" spans="1:3">
      <c r="A153" s="16"/>
      <c r="B153" s="16"/>
      <c r="C153" s="16"/>
    </row>
    <row r="154" ht="16.5" spans="1:3">
      <c r="A154" s="16"/>
      <c r="B154" s="16"/>
      <c r="C154" s="16"/>
    </row>
    <row r="155" ht="16.5" spans="1:3">
      <c r="A155" s="16"/>
      <c r="B155" s="16"/>
      <c r="C155" s="16"/>
    </row>
    <row r="156" ht="16.5" spans="1:3">
      <c r="A156" s="16"/>
      <c r="B156" s="16"/>
      <c r="C156" s="16"/>
    </row>
    <row r="157" ht="16.5" spans="1:3">
      <c r="A157" s="16"/>
      <c r="B157" s="16"/>
      <c r="C157" s="16"/>
    </row>
    <row r="158" ht="16.5" spans="1:3">
      <c r="A158" s="16"/>
      <c r="B158" s="16"/>
      <c r="C158" s="16"/>
    </row>
    <row r="159" ht="16.5" spans="1:3">
      <c r="A159" s="16"/>
      <c r="B159" s="16"/>
      <c r="C159" s="16"/>
    </row>
    <row r="160" ht="16.5" spans="1:3">
      <c r="A160" s="16"/>
      <c r="B160" s="16"/>
      <c r="C160" s="1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228</v>
      </c>
      <c r="B1" s="2"/>
      <c r="C1" s="2"/>
      <c r="D1" s="2"/>
      <c r="E1" s="2"/>
      <c r="F1" s="2"/>
      <c r="G1" s="2"/>
      <c r="H1" s="2"/>
      <c r="I1" s="2"/>
      <c r="J1" s="17"/>
      <c r="K1" s="1" t="s">
        <v>229</v>
      </c>
      <c r="L1" s="1"/>
      <c r="M1" s="1"/>
      <c r="N1" s="1"/>
      <c r="O1" s="1"/>
      <c r="P1" s="1"/>
      <c r="Q1" s="1"/>
      <c r="R1" s="1"/>
    </row>
    <row r="2" ht="22.5" spans="1:18">
      <c r="A2" s="3" t="s">
        <v>230</v>
      </c>
      <c r="B2" s="4" t="s">
        <v>231</v>
      </c>
      <c r="C2" s="4" t="s">
        <v>232</v>
      </c>
      <c r="D2" s="4" t="s">
        <v>233</v>
      </c>
      <c r="E2" s="4" t="s">
        <v>234</v>
      </c>
      <c r="F2" s="4" t="s">
        <v>235</v>
      </c>
      <c r="G2" s="4" t="s">
        <v>236</v>
      </c>
      <c r="H2" s="4" t="s">
        <v>237</v>
      </c>
      <c r="I2" s="4" t="s">
        <v>238</v>
      </c>
      <c r="J2" s="18" t="s">
        <v>239</v>
      </c>
      <c r="K2" s="11" t="s">
        <v>240</v>
      </c>
      <c r="L2" s="11" t="s">
        <v>241</v>
      </c>
      <c r="M2" s="11" t="s">
        <v>242</v>
      </c>
      <c r="N2" s="11" t="s">
        <v>243</v>
      </c>
      <c r="O2" s="11" t="s">
        <v>244</v>
      </c>
      <c r="P2" s="11" t="s">
        <v>245</v>
      </c>
      <c r="Q2" s="11" t="s">
        <v>246</v>
      </c>
      <c r="R2" s="11" t="s">
        <v>247</v>
      </c>
    </row>
    <row r="3" ht="16.5" spans="1:18">
      <c r="A3" s="15">
        <v>12</v>
      </c>
      <c r="B3" s="15" t="s">
        <v>248</v>
      </c>
      <c r="C3" s="15">
        <v>216.376</v>
      </c>
      <c r="D3" s="15">
        <v>220.173</v>
      </c>
      <c r="E3" s="15">
        <v>0</v>
      </c>
      <c r="F3" s="15">
        <v>0</v>
      </c>
      <c r="G3" s="15">
        <v>0</v>
      </c>
      <c r="H3" s="15">
        <v>1</v>
      </c>
      <c r="I3" s="19">
        <v>1.494</v>
      </c>
      <c r="J3" s="19">
        <v>3.193</v>
      </c>
      <c r="K3" s="20">
        <v>1</v>
      </c>
      <c r="L3" s="20">
        <v>0</v>
      </c>
      <c r="M3" s="20">
        <v>0</v>
      </c>
      <c r="N3" s="20">
        <v>0</v>
      </c>
      <c r="O3" s="20">
        <v>0</v>
      </c>
      <c r="P3" s="20">
        <v>3.811</v>
      </c>
      <c r="Q3" s="20">
        <v>0</v>
      </c>
      <c r="R3" s="20">
        <v>0</v>
      </c>
    </row>
    <row r="4" ht="16.5" spans="1:18">
      <c r="A4" s="15">
        <v>13</v>
      </c>
      <c r="B4" s="15" t="s">
        <v>249</v>
      </c>
      <c r="C4" s="15">
        <v>290.212</v>
      </c>
      <c r="D4" s="15">
        <v>292.534</v>
      </c>
      <c r="E4" s="15">
        <v>0</v>
      </c>
      <c r="F4" s="15">
        <v>0</v>
      </c>
      <c r="G4" s="15">
        <v>0</v>
      </c>
      <c r="H4" s="15">
        <v>1</v>
      </c>
      <c r="I4" s="19">
        <v>0.541</v>
      </c>
      <c r="J4" s="19">
        <v>1.331</v>
      </c>
      <c r="K4" s="20">
        <v>1</v>
      </c>
      <c r="L4" s="20">
        <v>0</v>
      </c>
      <c r="M4" s="20">
        <v>0</v>
      </c>
      <c r="N4" s="20">
        <v>0</v>
      </c>
      <c r="O4" s="20">
        <v>0</v>
      </c>
      <c r="P4" s="20">
        <v>3.991</v>
      </c>
      <c r="Q4" s="20">
        <v>0</v>
      </c>
      <c r="R4" s="20">
        <v>0</v>
      </c>
    </row>
    <row r="5" ht="16.5" spans="1:18">
      <c r="A5" s="15">
        <v>22</v>
      </c>
      <c r="B5" s="15" t="s">
        <v>250</v>
      </c>
      <c r="C5" s="15">
        <v>243.565</v>
      </c>
      <c r="D5" s="15">
        <v>245.516</v>
      </c>
      <c r="E5" s="15">
        <v>0</v>
      </c>
      <c r="F5" s="15">
        <v>0</v>
      </c>
      <c r="G5" s="15">
        <v>0</v>
      </c>
      <c r="H5" s="15">
        <v>1</v>
      </c>
      <c r="I5" s="19">
        <v>0.532</v>
      </c>
      <c r="J5" s="19">
        <v>1.322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0.085</v>
      </c>
      <c r="Q5" s="20">
        <v>0</v>
      </c>
      <c r="R5" s="20">
        <v>0</v>
      </c>
    </row>
    <row r="6" ht="16.5" spans="1:18">
      <c r="A6" s="15">
        <v>61</v>
      </c>
      <c r="B6" s="15" t="s">
        <v>251</v>
      </c>
      <c r="C6" s="15">
        <v>172.321</v>
      </c>
      <c r="D6" s="15">
        <v>175.339</v>
      </c>
      <c r="E6" s="15">
        <v>0</v>
      </c>
      <c r="F6" s="15">
        <v>0</v>
      </c>
      <c r="G6" s="15">
        <v>0</v>
      </c>
      <c r="H6" s="15">
        <v>1</v>
      </c>
      <c r="I6" s="19">
        <v>0.729</v>
      </c>
      <c r="J6" s="19">
        <v>2.437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3.965</v>
      </c>
      <c r="Q6" s="20">
        <v>0</v>
      </c>
      <c r="R6" s="20">
        <v>0</v>
      </c>
    </row>
    <row r="7" ht="16.5" spans="1:18">
      <c r="A7" s="15">
        <v>101</v>
      </c>
      <c r="B7" s="15" t="s">
        <v>252</v>
      </c>
      <c r="C7" s="15">
        <v>241.684</v>
      </c>
      <c r="D7" s="15">
        <v>243.539</v>
      </c>
      <c r="E7" s="15">
        <v>0</v>
      </c>
      <c r="F7" s="15">
        <v>0</v>
      </c>
      <c r="G7" s="15">
        <v>0</v>
      </c>
      <c r="H7" s="15">
        <v>1</v>
      </c>
      <c r="I7" s="19">
        <v>0.53</v>
      </c>
      <c r="J7" s="19">
        <v>1.288</v>
      </c>
      <c r="K7" s="20">
        <v>2</v>
      </c>
      <c r="L7" s="20">
        <v>0</v>
      </c>
      <c r="M7" s="20">
        <v>0</v>
      </c>
      <c r="N7" s="20">
        <v>-1</v>
      </c>
      <c r="O7" s="20">
        <v>0</v>
      </c>
      <c r="P7" s="20">
        <v>3.33</v>
      </c>
      <c r="Q7" s="20">
        <v>0</v>
      </c>
      <c r="R7" s="20">
        <v>0</v>
      </c>
    </row>
    <row r="8" ht="16.5" spans="1:18">
      <c r="A8" s="15">
        <v>116</v>
      </c>
      <c r="B8" s="15" t="s">
        <v>253</v>
      </c>
      <c r="C8" s="15">
        <v>192.509</v>
      </c>
      <c r="D8" s="15">
        <v>193.58</v>
      </c>
      <c r="E8" s="15">
        <v>0</v>
      </c>
      <c r="F8" s="15">
        <v>0</v>
      </c>
      <c r="G8" s="15">
        <v>0</v>
      </c>
      <c r="H8" s="15">
        <v>1</v>
      </c>
      <c r="I8" s="19">
        <v>0.641</v>
      </c>
      <c r="J8" s="19">
        <v>1.191</v>
      </c>
      <c r="K8" s="20">
        <v>0</v>
      </c>
      <c r="L8" s="20">
        <v>0</v>
      </c>
      <c r="M8" s="20">
        <v>1</v>
      </c>
      <c r="N8" s="20">
        <v>-1</v>
      </c>
      <c r="O8" s="20">
        <v>0</v>
      </c>
      <c r="P8" s="20">
        <v>2.311</v>
      </c>
      <c r="Q8" s="20">
        <v>0</v>
      </c>
      <c r="R8" s="20">
        <v>0</v>
      </c>
    </row>
    <row r="9" ht="16.5" spans="1:18">
      <c r="A9" s="15">
        <v>923</v>
      </c>
      <c r="B9" s="15" t="s">
        <v>254</v>
      </c>
      <c r="C9" s="15">
        <v>244.235</v>
      </c>
      <c r="D9" s="15">
        <v>246.06</v>
      </c>
      <c r="E9" s="15">
        <v>0</v>
      </c>
      <c r="F9" s="15">
        <v>0</v>
      </c>
      <c r="G9" s="15">
        <v>0</v>
      </c>
      <c r="H9" s="15">
        <v>1</v>
      </c>
      <c r="I9" s="19">
        <v>0.563</v>
      </c>
      <c r="J9" s="19">
        <v>1.301</v>
      </c>
      <c r="K9" s="20">
        <v>1</v>
      </c>
      <c r="L9" s="20">
        <v>0</v>
      </c>
      <c r="M9" s="20">
        <v>1</v>
      </c>
      <c r="N9" s="20">
        <v>-1</v>
      </c>
      <c r="O9" s="20">
        <v>0</v>
      </c>
      <c r="P9" s="20">
        <v>2.873</v>
      </c>
      <c r="Q9" s="20">
        <v>0</v>
      </c>
      <c r="R9" s="20">
        <v>0</v>
      </c>
    </row>
    <row r="10" ht="16.5" spans="1:18">
      <c r="A10" s="15">
        <v>399289</v>
      </c>
      <c r="B10" s="15" t="s">
        <v>255</v>
      </c>
      <c r="C10" s="15">
        <v>115.879</v>
      </c>
      <c r="D10" s="15">
        <v>117.059</v>
      </c>
      <c r="E10" s="15">
        <v>0</v>
      </c>
      <c r="F10" s="15">
        <v>0</v>
      </c>
      <c r="G10" s="15">
        <v>0</v>
      </c>
      <c r="H10" s="15">
        <v>1</v>
      </c>
      <c r="I10" s="19">
        <v>0.508</v>
      </c>
      <c r="J10" s="19">
        <v>1.511</v>
      </c>
      <c r="K10" s="20">
        <v>3</v>
      </c>
      <c r="L10" s="20">
        <v>0</v>
      </c>
      <c r="M10" s="20">
        <v>0</v>
      </c>
      <c r="N10" s="20">
        <v>0</v>
      </c>
      <c r="O10" s="20">
        <v>0</v>
      </c>
      <c r="P10" s="20">
        <v>2.521</v>
      </c>
      <c r="Q10" s="20">
        <v>0</v>
      </c>
      <c r="R10" s="20">
        <v>0</v>
      </c>
    </row>
    <row r="11" ht="16.5" spans="1:18">
      <c r="A11" s="15">
        <v>399298</v>
      </c>
      <c r="B11" s="15" t="s">
        <v>256</v>
      </c>
      <c r="C11" s="15">
        <v>205.445</v>
      </c>
      <c r="D11" s="15">
        <v>206.869</v>
      </c>
      <c r="E11" s="15">
        <v>0</v>
      </c>
      <c r="F11" s="15">
        <v>0</v>
      </c>
      <c r="G11" s="15">
        <v>0</v>
      </c>
      <c r="H11" s="15">
        <v>1</v>
      </c>
      <c r="I11" s="19">
        <v>0.622</v>
      </c>
      <c r="J11" s="19">
        <v>1.306</v>
      </c>
      <c r="K11" s="20">
        <v>0</v>
      </c>
      <c r="L11" s="20">
        <v>0</v>
      </c>
      <c r="M11" s="20">
        <v>0</v>
      </c>
      <c r="N11" s="20">
        <v>-1</v>
      </c>
      <c r="O11" s="20">
        <v>0</v>
      </c>
      <c r="P11" s="20">
        <v>7.292</v>
      </c>
      <c r="Q11" s="20">
        <v>0</v>
      </c>
      <c r="R11" s="20">
        <v>0</v>
      </c>
    </row>
    <row r="12" ht="16.5" spans="1:18">
      <c r="A12" s="15">
        <v>399299</v>
      </c>
      <c r="B12" s="15" t="s">
        <v>257</v>
      </c>
      <c r="C12" s="15">
        <v>236.778</v>
      </c>
      <c r="D12" s="15">
        <v>238.387</v>
      </c>
      <c r="E12" s="15">
        <v>0</v>
      </c>
      <c r="F12" s="15">
        <v>0</v>
      </c>
      <c r="G12" s="15">
        <v>0</v>
      </c>
      <c r="H12" s="15">
        <v>1</v>
      </c>
      <c r="I12" s="19">
        <v>0.602</v>
      </c>
      <c r="J12" s="19">
        <v>1.273</v>
      </c>
      <c r="K12" s="20">
        <v>1</v>
      </c>
      <c r="L12" s="20">
        <v>0</v>
      </c>
      <c r="M12" s="20">
        <v>0</v>
      </c>
      <c r="N12" s="20">
        <v>0</v>
      </c>
      <c r="O12" s="20">
        <v>0</v>
      </c>
      <c r="P12" s="20">
        <v>6.579</v>
      </c>
      <c r="Q12" s="20">
        <v>0</v>
      </c>
      <c r="R12" s="20">
        <v>0</v>
      </c>
    </row>
    <row r="13" ht="16.5" spans="1:18">
      <c r="A13" s="15">
        <v>399301</v>
      </c>
      <c r="B13" s="15" t="s">
        <v>258</v>
      </c>
      <c r="C13" s="15">
        <v>209.153</v>
      </c>
      <c r="D13" s="15">
        <v>210.601</v>
      </c>
      <c r="E13" s="15">
        <v>0</v>
      </c>
      <c r="F13" s="15">
        <v>0</v>
      </c>
      <c r="G13" s="15">
        <v>0</v>
      </c>
      <c r="H13" s="15">
        <v>1</v>
      </c>
      <c r="I13" s="19">
        <v>0.621</v>
      </c>
      <c r="J13" s="19">
        <v>1.305</v>
      </c>
      <c r="K13" s="20">
        <v>1</v>
      </c>
      <c r="L13" s="20">
        <v>1</v>
      </c>
      <c r="M13" s="20">
        <v>0</v>
      </c>
      <c r="N13" s="20">
        <v>-1</v>
      </c>
      <c r="O13" s="20">
        <v>0</v>
      </c>
      <c r="P13" s="20">
        <v>4.948</v>
      </c>
      <c r="Q13" s="20">
        <v>0</v>
      </c>
      <c r="R13" s="20">
        <v>0</v>
      </c>
    </row>
    <row r="14" ht="16.5" spans="1:18">
      <c r="A14" s="15">
        <v>399302</v>
      </c>
      <c r="B14" s="15" t="s">
        <v>259</v>
      </c>
      <c r="C14" s="15">
        <v>213.368</v>
      </c>
      <c r="D14" s="15">
        <v>214.723</v>
      </c>
      <c r="E14" s="15">
        <v>0</v>
      </c>
      <c r="F14" s="15">
        <v>0</v>
      </c>
      <c r="G14" s="15">
        <v>0</v>
      </c>
      <c r="H14" s="15">
        <v>1</v>
      </c>
      <c r="I14" s="19">
        <v>0.603</v>
      </c>
      <c r="J14" s="19">
        <v>1.23</v>
      </c>
      <c r="K14" s="20">
        <v>4</v>
      </c>
      <c r="L14" s="20">
        <v>2</v>
      </c>
      <c r="M14" s="20">
        <v>-1</v>
      </c>
      <c r="N14" s="20">
        <v>1</v>
      </c>
      <c r="O14" s="20">
        <v>0</v>
      </c>
      <c r="P14" s="20">
        <v>-0.023</v>
      </c>
      <c r="Q14" s="20">
        <v>0</v>
      </c>
      <c r="R14" s="20">
        <v>0</v>
      </c>
    </row>
    <row r="15" ht="16.5" spans="1:18">
      <c r="A15" s="15">
        <v>399427</v>
      </c>
      <c r="B15" s="15" t="s">
        <v>260</v>
      </c>
      <c r="C15" s="15">
        <v>2139.628</v>
      </c>
      <c r="D15" s="15">
        <v>2475.492</v>
      </c>
      <c r="E15" s="15">
        <v>0</v>
      </c>
      <c r="F15" s="15">
        <v>0</v>
      </c>
      <c r="G15" s="15">
        <v>0</v>
      </c>
      <c r="H15" s="15">
        <v>1</v>
      </c>
      <c r="I15" s="19">
        <v>1.685</v>
      </c>
      <c r="J15" s="19">
        <v>15.024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-0.002</v>
      </c>
      <c r="Q15" s="20">
        <v>0</v>
      </c>
      <c r="R15" s="20">
        <v>0</v>
      </c>
    </row>
    <row r="16" ht="16.5" spans="1:18">
      <c r="A16" s="15">
        <v>399481</v>
      </c>
      <c r="B16" s="15" t="s">
        <v>249</v>
      </c>
      <c r="C16" s="15">
        <v>127.557</v>
      </c>
      <c r="D16" s="15">
        <v>127.684</v>
      </c>
      <c r="E16" s="15">
        <v>0</v>
      </c>
      <c r="F16" s="15">
        <v>0</v>
      </c>
      <c r="G16" s="15">
        <v>0</v>
      </c>
      <c r="H16" s="15">
        <v>1</v>
      </c>
      <c r="I16" s="19">
        <v>0.109</v>
      </c>
      <c r="J16" s="19">
        <v>0.208</v>
      </c>
      <c r="K16" s="20">
        <v>2</v>
      </c>
      <c r="L16" s="20">
        <v>0</v>
      </c>
      <c r="M16" s="20">
        <v>0</v>
      </c>
      <c r="N16" s="20">
        <v>-1</v>
      </c>
      <c r="O16" s="20">
        <v>0</v>
      </c>
      <c r="P16" s="20">
        <v>-1.3</v>
      </c>
      <c r="Q16" s="20">
        <v>0</v>
      </c>
      <c r="R16" s="20">
        <v>0</v>
      </c>
    </row>
    <row r="17" ht="16.5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21"/>
      <c r="L17" s="21"/>
      <c r="M17" s="21"/>
      <c r="N17" s="21"/>
      <c r="O17" s="21"/>
      <c r="P17" s="21"/>
      <c r="Q17" s="21"/>
      <c r="R17" s="21"/>
    </row>
    <row r="18" ht="16.5" spans="1: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21"/>
      <c r="L18" s="21"/>
      <c r="M18" s="21"/>
      <c r="N18" s="21"/>
      <c r="O18" s="21"/>
      <c r="P18" s="21"/>
      <c r="Q18" s="21"/>
      <c r="R18" s="21"/>
    </row>
    <row r="19" ht="16.5" spans="1:1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21"/>
      <c r="L19" s="21"/>
      <c r="M19" s="21"/>
      <c r="N19" s="21"/>
      <c r="O19" s="21"/>
      <c r="P19" s="21"/>
      <c r="Q19" s="21"/>
      <c r="R19" s="21"/>
    </row>
    <row r="20" ht="16.5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21"/>
      <c r="L20" s="21"/>
      <c r="M20" s="21"/>
      <c r="N20" s="21"/>
      <c r="O20" s="21"/>
      <c r="P20" s="21"/>
      <c r="Q20" s="21"/>
      <c r="R20" s="21"/>
    </row>
    <row r="21" ht="16.5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21"/>
      <c r="L21" s="21"/>
      <c r="M21" s="21"/>
      <c r="N21" s="21"/>
      <c r="O21" s="21"/>
      <c r="P21" s="21"/>
      <c r="Q21" s="21"/>
      <c r="R21" s="21"/>
    </row>
    <row r="22" ht="16.5" spans="1:1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21"/>
      <c r="L22" s="21"/>
      <c r="M22" s="21"/>
      <c r="N22" s="21"/>
      <c r="O22" s="21"/>
      <c r="P22" s="21"/>
      <c r="Q22" s="21"/>
      <c r="R22" s="21"/>
    </row>
    <row r="23" ht="16.5" spans="1:1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21"/>
      <c r="L23" s="21"/>
      <c r="M23" s="21"/>
      <c r="N23" s="21"/>
      <c r="O23" s="21"/>
      <c r="P23" s="21"/>
      <c r="Q23" s="21"/>
      <c r="R23" s="21"/>
    </row>
    <row r="24" ht="16.5" spans="1:1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21"/>
      <c r="L24" s="21"/>
      <c r="M24" s="21"/>
      <c r="N24" s="21"/>
      <c r="O24" s="21"/>
      <c r="P24" s="21"/>
      <c r="Q24" s="21"/>
      <c r="R24" s="21"/>
    </row>
    <row r="25" ht="16.5" spans="1:1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21"/>
      <c r="L25" s="21"/>
      <c r="M25" s="21"/>
      <c r="N25" s="21"/>
      <c r="O25" s="21"/>
      <c r="P25" s="21"/>
      <c r="Q25" s="21"/>
      <c r="R25" s="21"/>
    </row>
    <row r="26" ht="16.5" spans="1:18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21"/>
      <c r="L26" s="21"/>
      <c r="M26" s="21"/>
      <c r="N26" s="21"/>
      <c r="O26" s="21"/>
      <c r="P26" s="21"/>
      <c r="Q26" s="21"/>
      <c r="R26" s="21"/>
    </row>
    <row r="27" ht="16.5" spans="1:18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21"/>
      <c r="L27" s="21"/>
      <c r="M27" s="21"/>
      <c r="N27" s="21"/>
      <c r="O27" s="21"/>
      <c r="P27" s="21"/>
      <c r="Q27" s="21"/>
      <c r="R27" s="21"/>
    </row>
    <row r="28" ht="16.5" spans="1:1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21"/>
      <c r="L28" s="21"/>
      <c r="M28" s="21"/>
      <c r="N28" s="21"/>
      <c r="O28" s="21"/>
      <c r="P28" s="21"/>
      <c r="Q28" s="21"/>
      <c r="R28" s="21"/>
    </row>
    <row r="29" ht="16.5" spans="1:18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21"/>
      <c r="L29" s="21"/>
      <c r="M29" s="21"/>
      <c r="N29" s="21"/>
      <c r="O29" s="21"/>
      <c r="P29" s="21"/>
      <c r="Q29" s="21"/>
      <c r="R29" s="21"/>
    </row>
    <row r="30" ht="16.5" spans="1:18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21"/>
      <c r="L30" s="21"/>
      <c r="M30" s="21"/>
      <c r="N30" s="21"/>
      <c r="O30" s="21"/>
      <c r="P30" s="21"/>
      <c r="Q30" s="21"/>
      <c r="R30" s="21"/>
    </row>
    <row r="31" ht="16.5" spans="1:18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21"/>
      <c r="L31" s="21"/>
      <c r="M31" s="21"/>
      <c r="N31" s="21"/>
      <c r="O31" s="21"/>
      <c r="P31" s="21"/>
      <c r="Q31" s="21"/>
      <c r="R31" s="21"/>
    </row>
    <row r="32" ht="16.5" spans="1:18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21"/>
      <c r="L32" s="21"/>
      <c r="M32" s="21"/>
      <c r="N32" s="21"/>
      <c r="O32" s="21"/>
      <c r="P32" s="21"/>
      <c r="Q32" s="21"/>
      <c r="R32" s="21"/>
    </row>
    <row r="33" ht="16.5" spans="1:18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21"/>
      <c r="L33" s="21"/>
      <c r="M33" s="21"/>
      <c r="N33" s="21"/>
      <c r="O33" s="21"/>
      <c r="P33" s="21"/>
      <c r="Q33" s="21"/>
      <c r="R33" s="21"/>
    </row>
    <row r="34" ht="16.5" spans="1:18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21"/>
      <c r="L34" s="21"/>
      <c r="M34" s="21"/>
      <c r="N34" s="21"/>
      <c r="O34" s="21"/>
      <c r="P34" s="21"/>
      <c r="Q34" s="21"/>
      <c r="R34" s="21"/>
    </row>
    <row r="35" ht="16.5" spans="1:18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21"/>
      <c r="L35" s="21"/>
      <c r="M35" s="21"/>
      <c r="N35" s="21"/>
      <c r="O35" s="21"/>
      <c r="P35" s="21"/>
      <c r="Q35" s="21"/>
      <c r="R35" s="21"/>
    </row>
    <row r="36" ht="16.5" spans="1:18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1"/>
      <c r="L604" s="21"/>
      <c r="M604" s="21"/>
      <c r="N604" s="21"/>
      <c r="O604" s="21"/>
      <c r="P604" s="21"/>
      <c r="Q604" s="21"/>
      <c r="R604" s="21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228</v>
      </c>
      <c r="B1" s="2"/>
      <c r="C1" s="2"/>
      <c r="D1" s="2"/>
      <c r="E1" s="2"/>
      <c r="F1" s="2"/>
      <c r="G1" s="2"/>
      <c r="H1" s="2"/>
      <c r="I1" s="2"/>
      <c r="J1" s="2"/>
      <c r="K1" s="9" t="s">
        <v>261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230</v>
      </c>
      <c r="B2" s="4" t="s">
        <v>231</v>
      </c>
      <c r="C2" s="4" t="s">
        <v>232</v>
      </c>
      <c r="D2" s="4" t="s">
        <v>233</v>
      </c>
      <c r="E2" s="4" t="s">
        <v>234</v>
      </c>
      <c r="F2" s="4" t="s">
        <v>235</v>
      </c>
      <c r="G2" s="4" t="s">
        <v>236</v>
      </c>
      <c r="H2" s="4" t="s">
        <v>237</v>
      </c>
      <c r="I2" s="4" t="s">
        <v>238</v>
      </c>
      <c r="J2" s="4" t="s">
        <v>239</v>
      </c>
      <c r="K2" s="11" t="s">
        <v>240</v>
      </c>
      <c r="L2" s="11" t="s">
        <v>241</v>
      </c>
      <c r="M2" s="11" t="s">
        <v>242</v>
      </c>
      <c r="N2" s="11" t="s">
        <v>243</v>
      </c>
      <c r="O2" s="11" t="s">
        <v>244</v>
      </c>
      <c r="P2" s="11" t="s">
        <v>245</v>
      </c>
      <c r="Q2" s="11" t="s">
        <v>246</v>
      </c>
      <c r="R2" s="11" t="s">
        <v>247</v>
      </c>
    </row>
    <row r="3" ht="20.25" spans="1:18">
      <c r="A3" s="5" t="s">
        <v>262</v>
      </c>
      <c r="B3" s="5" t="s">
        <v>263</v>
      </c>
      <c r="C3" s="5">
        <v>3027.039</v>
      </c>
      <c r="D3" s="5">
        <v>3585.148</v>
      </c>
      <c r="E3" s="5">
        <v>0</v>
      </c>
      <c r="F3" s="5">
        <v>0</v>
      </c>
      <c r="G3" s="5">
        <v>0</v>
      </c>
      <c r="H3" s="5">
        <v>1</v>
      </c>
      <c r="I3" s="7">
        <v>0.908</v>
      </c>
      <c r="J3" s="7">
        <v>16.334</v>
      </c>
      <c r="K3" s="12">
        <v>1</v>
      </c>
      <c r="L3" s="12">
        <v>2</v>
      </c>
      <c r="M3" s="12">
        <v>0</v>
      </c>
      <c r="N3" s="12">
        <v>-1</v>
      </c>
      <c r="O3" s="12">
        <v>0</v>
      </c>
      <c r="P3" s="12">
        <v>-4.092</v>
      </c>
      <c r="Q3" s="12">
        <v>0</v>
      </c>
      <c r="R3" s="12">
        <v>0</v>
      </c>
    </row>
    <row r="4" ht="20.25" spans="1:18">
      <c r="A4" s="5" t="s">
        <v>264</v>
      </c>
      <c r="B4" s="5" t="s">
        <v>265</v>
      </c>
      <c r="C4" s="5">
        <v>2582.797</v>
      </c>
      <c r="D4" s="5">
        <v>3207.993</v>
      </c>
      <c r="E4" s="5">
        <v>0</v>
      </c>
      <c r="F4" s="5">
        <v>0</v>
      </c>
      <c r="G4" s="5">
        <v>0</v>
      </c>
      <c r="H4" s="5">
        <v>1</v>
      </c>
      <c r="I4" s="7">
        <v>4.609</v>
      </c>
      <c r="J4" s="7">
        <v>23.2</v>
      </c>
      <c r="K4" s="12">
        <v>0</v>
      </c>
      <c r="L4" s="12">
        <v>2</v>
      </c>
      <c r="M4" s="12">
        <v>0</v>
      </c>
      <c r="N4" s="12">
        <v>0</v>
      </c>
      <c r="O4" s="12">
        <v>0</v>
      </c>
      <c r="P4" s="12">
        <v>-1.32</v>
      </c>
      <c r="Q4" s="12">
        <v>0</v>
      </c>
      <c r="R4" s="12">
        <v>0</v>
      </c>
    </row>
    <row r="5" ht="20.25" spans="1:18">
      <c r="A5" s="5" t="s">
        <v>266</v>
      </c>
      <c r="B5" s="5" t="s">
        <v>267</v>
      </c>
      <c r="C5" s="5">
        <v>104.982</v>
      </c>
      <c r="D5" s="5">
        <v>107.941</v>
      </c>
      <c r="E5" s="5">
        <v>0</v>
      </c>
      <c r="F5" s="5">
        <v>0</v>
      </c>
      <c r="G5" s="5">
        <v>0</v>
      </c>
      <c r="H5" s="5">
        <v>1</v>
      </c>
      <c r="I5" s="7">
        <v>1.356</v>
      </c>
      <c r="J5" s="7">
        <v>4.06</v>
      </c>
      <c r="K5" s="12">
        <v>4</v>
      </c>
      <c r="L5" s="12">
        <v>0</v>
      </c>
      <c r="M5" s="12">
        <v>0</v>
      </c>
      <c r="N5" s="12">
        <v>1</v>
      </c>
      <c r="O5" s="12">
        <v>0</v>
      </c>
      <c r="P5" s="12">
        <v>0.012</v>
      </c>
      <c r="Q5" s="12">
        <v>0</v>
      </c>
      <c r="R5" s="12">
        <v>0</v>
      </c>
    </row>
    <row r="6" ht="20.25" spans="1:18">
      <c r="A6" s="5" t="s">
        <v>268</v>
      </c>
      <c r="B6" s="5" t="s">
        <v>269</v>
      </c>
      <c r="C6" s="5">
        <v>104.295</v>
      </c>
      <c r="D6" s="5">
        <v>106.026</v>
      </c>
      <c r="E6" s="5">
        <v>0</v>
      </c>
      <c r="F6" s="5">
        <v>0</v>
      </c>
      <c r="G6" s="5">
        <v>0</v>
      </c>
      <c r="H6" s="5">
        <v>1</v>
      </c>
      <c r="I6" s="7">
        <v>0.636</v>
      </c>
      <c r="J6" s="7">
        <v>2.259</v>
      </c>
      <c r="K6" s="12">
        <v>3</v>
      </c>
      <c r="L6" s="12">
        <v>0</v>
      </c>
      <c r="M6" s="12">
        <v>0</v>
      </c>
      <c r="N6" s="12">
        <v>0</v>
      </c>
      <c r="O6" s="12">
        <v>0</v>
      </c>
      <c r="P6" s="12">
        <v>-0.002</v>
      </c>
      <c r="Q6" s="12">
        <v>0</v>
      </c>
      <c r="R6" s="12">
        <v>0</v>
      </c>
    </row>
    <row r="7" ht="20.25" spans="1:18">
      <c r="A7" s="5" t="s">
        <v>270</v>
      </c>
      <c r="B7" s="5" t="s">
        <v>271</v>
      </c>
      <c r="C7" s="5">
        <v>109.084</v>
      </c>
      <c r="D7" s="5">
        <v>117.232</v>
      </c>
      <c r="E7" s="5">
        <v>0</v>
      </c>
      <c r="F7" s="5">
        <v>0</v>
      </c>
      <c r="G7" s="5">
        <v>0</v>
      </c>
      <c r="H7" s="5">
        <v>1</v>
      </c>
      <c r="I7" s="7">
        <v>2.542</v>
      </c>
      <c r="J7" s="7">
        <v>9.316</v>
      </c>
      <c r="K7" s="12">
        <v>3</v>
      </c>
      <c r="L7" s="12">
        <v>0</v>
      </c>
      <c r="M7" s="12">
        <v>0</v>
      </c>
      <c r="N7" s="12">
        <v>0</v>
      </c>
      <c r="O7" s="12">
        <v>0</v>
      </c>
      <c r="P7" s="12">
        <v>0.055</v>
      </c>
      <c r="Q7" s="12">
        <v>0</v>
      </c>
      <c r="R7" s="12">
        <v>0</v>
      </c>
    </row>
    <row r="8" ht="20.25" spans="1:18">
      <c r="A8" s="5" t="s">
        <v>272</v>
      </c>
      <c r="B8" s="5" t="s">
        <v>273</v>
      </c>
      <c r="C8" s="5">
        <v>102.132</v>
      </c>
      <c r="D8" s="5">
        <v>102.833</v>
      </c>
      <c r="E8" s="5">
        <v>0</v>
      </c>
      <c r="F8" s="5">
        <v>0</v>
      </c>
      <c r="G8" s="5">
        <v>0</v>
      </c>
      <c r="H8" s="5">
        <v>1</v>
      </c>
      <c r="I8" s="7">
        <v>0.162</v>
      </c>
      <c r="J8" s="7">
        <v>0.843</v>
      </c>
      <c r="K8" s="12">
        <v>3</v>
      </c>
      <c r="L8" s="12">
        <v>0</v>
      </c>
      <c r="M8" s="12">
        <v>0</v>
      </c>
      <c r="N8" s="12">
        <v>0</v>
      </c>
      <c r="O8" s="12">
        <v>0</v>
      </c>
      <c r="P8" s="12">
        <v>-0.005</v>
      </c>
      <c r="Q8" s="12">
        <v>0</v>
      </c>
      <c r="R8" s="12">
        <v>-1</v>
      </c>
    </row>
    <row r="9" ht="20.25" spans="1:18">
      <c r="A9" s="5" t="s">
        <v>274</v>
      </c>
      <c r="B9" s="5" t="s">
        <v>275</v>
      </c>
      <c r="C9" s="5">
        <v>492.592</v>
      </c>
      <c r="D9" s="5">
        <v>578.887</v>
      </c>
      <c r="E9" s="5">
        <v>0</v>
      </c>
      <c r="F9" s="5">
        <v>0</v>
      </c>
      <c r="G9" s="5">
        <v>0</v>
      </c>
      <c r="H9" s="5">
        <v>1</v>
      </c>
      <c r="I9" s="8">
        <v>1.817</v>
      </c>
      <c r="J9" s="8">
        <v>16.453</v>
      </c>
      <c r="K9" s="12">
        <v>2</v>
      </c>
      <c r="L9" s="12">
        <v>2</v>
      </c>
      <c r="M9" s="12">
        <v>0</v>
      </c>
      <c r="N9" s="12">
        <v>1</v>
      </c>
      <c r="O9" s="12">
        <v>0</v>
      </c>
      <c r="P9" s="12">
        <v>-0.101</v>
      </c>
      <c r="Q9" s="12">
        <v>0</v>
      </c>
      <c r="R9" s="12">
        <v>0</v>
      </c>
    </row>
    <row r="10" ht="20.25" spans="1:18">
      <c r="A10" s="6" t="s">
        <v>276</v>
      </c>
      <c r="B10" s="6" t="s">
        <v>277</v>
      </c>
      <c r="C10" s="6">
        <v>13136.875</v>
      </c>
      <c r="D10" s="6">
        <v>14664.88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1</v>
      </c>
      <c r="L10" s="12">
        <v>2</v>
      </c>
      <c r="M10" s="12">
        <v>0</v>
      </c>
      <c r="N10" s="12">
        <v>0</v>
      </c>
      <c r="O10" s="12">
        <v>0</v>
      </c>
      <c r="P10" s="12">
        <v>9.985</v>
      </c>
      <c r="Q10" s="12">
        <v>0</v>
      </c>
      <c r="R10" s="12">
        <v>1</v>
      </c>
    </row>
    <row r="11" ht="20.25" spans="1:18">
      <c r="A11" s="6" t="s">
        <v>278</v>
      </c>
      <c r="B11" s="6" t="s">
        <v>279</v>
      </c>
      <c r="C11" s="6">
        <v>3889.12</v>
      </c>
      <c r="D11" s="6">
        <v>4352.259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0</v>
      </c>
      <c r="N11" s="12">
        <v>-1</v>
      </c>
      <c r="O11" s="12">
        <v>0</v>
      </c>
      <c r="P11" s="12">
        <v>-4.894</v>
      </c>
      <c r="Q11" s="12">
        <v>0</v>
      </c>
      <c r="R11" s="12">
        <v>0</v>
      </c>
    </row>
    <row r="12" ht="20.25" spans="1:18">
      <c r="A12" s="6" t="s">
        <v>280</v>
      </c>
      <c r="B12" s="6" t="s">
        <v>281</v>
      </c>
      <c r="C12" s="6">
        <v>3252.113</v>
      </c>
      <c r="D12" s="6">
        <v>3735.429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0</v>
      </c>
      <c r="N12" s="12">
        <v>-1</v>
      </c>
      <c r="O12" s="12">
        <v>0</v>
      </c>
      <c r="P12" s="12">
        <v>-5.26</v>
      </c>
      <c r="Q12" s="12">
        <v>0</v>
      </c>
      <c r="R12" s="12">
        <v>0</v>
      </c>
    </row>
    <row r="13" ht="20.25" spans="1:18">
      <c r="A13" s="6" t="s">
        <v>282</v>
      </c>
      <c r="B13" s="6" t="s">
        <v>283</v>
      </c>
      <c r="C13" s="6">
        <v>170.413</v>
      </c>
      <c r="D13" s="6">
        <v>240.446</v>
      </c>
      <c r="E13" s="6">
        <v>0</v>
      </c>
      <c r="F13" s="6">
        <v>0</v>
      </c>
      <c r="G13" s="6">
        <v>1</v>
      </c>
      <c r="H13" s="8">
        <v>0</v>
      </c>
      <c r="I13" s="8">
        <v>0</v>
      </c>
      <c r="J13" s="8">
        <v>0</v>
      </c>
      <c r="K13" s="12">
        <v>4</v>
      </c>
      <c r="L13" s="12">
        <v>0</v>
      </c>
      <c r="M13" s="12">
        <v>0</v>
      </c>
      <c r="N13" s="12">
        <v>1</v>
      </c>
      <c r="O13" s="12">
        <v>0</v>
      </c>
      <c r="P13" s="12">
        <v>-0.062</v>
      </c>
      <c r="Q13" s="12">
        <v>0</v>
      </c>
      <c r="R13" s="12">
        <v>0</v>
      </c>
    </row>
    <row r="14" ht="20.25" spans="1:18">
      <c r="A14" s="6" t="s">
        <v>284</v>
      </c>
      <c r="B14" s="6" t="s">
        <v>285</v>
      </c>
      <c r="C14" s="6">
        <v>1764.203</v>
      </c>
      <c r="D14" s="6">
        <v>2326.799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1</v>
      </c>
      <c r="M14" s="12">
        <v>1</v>
      </c>
      <c r="N14" s="12">
        <v>-1</v>
      </c>
      <c r="O14" s="12">
        <v>0</v>
      </c>
      <c r="P14" s="12">
        <v>-2.438</v>
      </c>
      <c r="Q14" s="12">
        <v>0</v>
      </c>
      <c r="R14" s="12">
        <v>0</v>
      </c>
    </row>
    <row r="15" ht="20.25" spans="1:18">
      <c r="A15" s="6" t="s">
        <v>286</v>
      </c>
      <c r="B15" s="6" t="s">
        <v>287</v>
      </c>
      <c r="C15" s="6">
        <v>1203.117</v>
      </c>
      <c r="D15" s="6">
        <v>1673.407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0</v>
      </c>
      <c r="N15" s="12">
        <v>-1</v>
      </c>
      <c r="O15" s="12">
        <v>0</v>
      </c>
      <c r="P15" s="12">
        <v>-4.375</v>
      </c>
      <c r="Q15" s="12">
        <v>0</v>
      </c>
      <c r="R15" s="12">
        <v>0</v>
      </c>
    </row>
    <row r="16" ht="20.25" spans="1:18">
      <c r="A16" s="6" t="s">
        <v>288</v>
      </c>
      <c r="B16" s="6" t="s">
        <v>289</v>
      </c>
      <c r="C16" s="6">
        <v>13218.335</v>
      </c>
      <c r="D16" s="6">
        <v>15136.595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1</v>
      </c>
      <c r="M16" s="12">
        <v>0</v>
      </c>
      <c r="N16" s="12">
        <v>-1</v>
      </c>
      <c r="O16" s="12">
        <v>0</v>
      </c>
      <c r="P16" s="12">
        <v>-7.114</v>
      </c>
      <c r="Q16" s="12">
        <v>0</v>
      </c>
      <c r="R16" s="12">
        <v>0</v>
      </c>
    </row>
    <row r="17" ht="20.25" spans="1:18">
      <c r="A17" s="6" t="s">
        <v>290</v>
      </c>
      <c r="B17" s="6" t="s">
        <v>291</v>
      </c>
      <c r="C17" s="6">
        <v>2677.332</v>
      </c>
      <c r="D17" s="6">
        <v>3025.033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0</v>
      </c>
      <c r="N17" s="12">
        <v>-1</v>
      </c>
      <c r="O17" s="12">
        <v>0</v>
      </c>
      <c r="P17" s="12">
        <v>-5.349</v>
      </c>
      <c r="Q17" s="12">
        <v>0</v>
      </c>
      <c r="R17" s="12">
        <v>0</v>
      </c>
    </row>
    <row r="18" ht="20.25" spans="1:18">
      <c r="A18" s="6" t="s">
        <v>292</v>
      </c>
      <c r="B18" s="6" t="s">
        <v>293</v>
      </c>
      <c r="C18" s="6">
        <v>5355.16</v>
      </c>
      <c r="D18" s="6">
        <v>6290.267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2</v>
      </c>
      <c r="M18" s="12">
        <v>1</v>
      </c>
      <c r="N18" s="12">
        <v>-1</v>
      </c>
      <c r="O18" s="12">
        <v>0</v>
      </c>
      <c r="P18" s="12">
        <v>-1.105</v>
      </c>
      <c r="Q18" s="12">
        <v>0</v>
      </c>
      <c r="R18" s="12">
        <v>0</v>
      </c>
    </row>
    <row r="19" ht="20.25" spans="1:18">
      <c r="A19" s="6" t="s">
        <v>294</v>
      </c>
      <c r="B19" s="6" t="s">
        <v>295</v>
      </c>
      <c r="C19" s="6">
        <v>9106.802</v>
      </c>
      <c r="D19" s="6">
        <v>10827.503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-1</v>
      </c>
      <c r="O19" s="12">
        <v>0</v>
      </c>
      <c r="P19" s="12">
        <v>-0.497</v>
      </c>
      <c r="Q19" s="12">
        <v>0</v>
      </c>
      <c r="R19" s="12">
        <v>0</v>
      </c>
    </row>
    <row r="20" ht="20.25" spans="1:18">
      <c r="A20" s="6" t="s">
        <v>296</v>
      </c>
      <c r="B20" s="6" t="s">
        <v>297</v>
      </c>
      <c r="C20" s="6">
        <v>2627.982</v>
      </c>
      <c r="D20" s="6">
        <v>3237.309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2</v>
      </c>
      <c r="L20" s="12">
        <v>0</v>
      </c>
      <c r="M20" s="12">
        <v>1</v>
      </c>
      <c r="N20" s="12">
        <v>-1</v>
      </c>
      <c r="O20" s="12">
        <v>0</v>
      </c>
      <c r="P20" s="12">
        <v>7.748</v>
      </c>
      <c r="Q20" s="12">
        <v>0</v>
      </c>
      <c r="R20" s="12">
        <v>0</v>
      </c>
    </row>
    <row r="21" ht="20.25" spans="1:18">
      <c r="A21" s="6" t="s">
        <v>298</v>
      </c>
      <c r="B21" s="6" t="s">
        <v>299</v>
      </c>
      <c r="C21" s="6">
        <v>2544.073</v>
      </c>
      <c r="D21" s="6">
        <v>3003.527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4</v>
      </c>
      <c r="L21" s="12">
        <v>0</v>
      </c>
      <c r="M21" s="12">
        <v>0</v>
      </c>
      <c r="N21" s="12">
        <v>1</v>
      </c>
      <c r="O21" s="12">
        <v>0</v>
      </c>
      <c r="P21" s="12">
        <v>3.728</v>
      </c>
      <c r="Q21" s="12">
        <v>0</v>
      </c>
      <c r="R21" s="12">
        <v>0</v>
      </c>
    </row>
    <row r="22" ht="20.25" spans="1:18">
      <c r="A22" s="6" t="s">
        <v>300</v>
      </c>
      <c r="B22" s="6" t="s">
        <v>301</v>
      </c>
      <c r="C22" s="6">
        <v>1396.102</v>
      </c>
      <c r="D22" s="6">
        <v>1818.296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1</v>
      </c>
      <c r="N22" s="12">
        <v>-1</v>
      </c>
      <c r="O22" s="12">
        <v>0</v>
      </c>
      <c r="P22" s="12">
        <v>-1.116</v>
      </c>
      <c r="Q22" s="12">
        <v>0</v>
      </c>
      <c r="R22" s="12">
        <v>0</v>
      </c>
    </row>
    <row r="23" ht="20.25" spans="1:18">
      <c r="A23" s="6" t="s">
        <v>302</v>
      </c>
      <c r="B23" s="6" t="s">
        <v>303</v>
      </c>
      <c r="C23" s="6">
        <v>1737.648</v>
      </c>
      <c r="D23" s="6">
        <v>1976.722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-1.884</v>
      </c>
      <c r="Q23" s="12">
        <v>0</v>
      </c>
      <c r="R23" s="12">
        <v>0</v>
      </c>
    </row>
    <row r="24" ht="20.25" spans="1:18">
      <c r="A24" s="6" t="s">
        <v>304</v>
      </c>
      <c r="B24" s="6" t="s">
        <v>305</v>
      </c>
      <c r="C24" s="6">
        <v>967.581</v>
      </c>
      <c r="D24" s="6">
        <v>1188.864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4</v>
      </c>
      <c r="L24" s="12">
        <v>0</v>
      </c>
      <c r="M24" s="12">
        <v>0</v>
      </c>
      <c r="N24" s="12">
        <v>0</v>
      </c>
      <c r="O24" s="12">
        <v>0</v>
      </c>
      <c r="P24" s="12">
        <v>3.163</v>
      </c>
      <c r="Q24" s="12">
        <v>0</v>
      </c>
      <c r="R24" s="12">
        <v>1</v>
      </c>
    </row>
    <row r="25" ht="20.25" spans="1:18">
      <c r="A25" s="6" t="s">
        <v>306</v>
      </c>
      <c r="B25" s="6" t="s">
        <v>307</v>
      </c>
      <c r="C25" s="6">
        <v>11722.026</v>
      </c>
      <c r="D25" s="6">
        <v>13643.188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2</v>
      </c>
      <c r="M25" s="12">
        <v>1</v>
      </c>
      <c r="N25" s="12">
        <v>-1</v>
      </c>
      <c r="O25" s="12">
        <v>0</v>
      </c>
      <c r="P25" s="12">
        <v>-9.754</v>
      </c>
      <c r="Q25" s="12">
        <v>0</v>
      </c>
      <c r="R25" s="12">
        <v>0</v>
      </c>
    </row>
    <row r="26" ht="20.25" spans="1:18">
      <c r="A26" s="7" t="s">
        <v>308</v>
      </c>
      <c r="B26" s="7" t="s">
        <v>309</v>
      </c>
      <c r="C26" s="7">
        <v>7103.084</v>
      </c>
      <c r="D26" s="7">
        <v>8472.509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7.943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>
        <v>-6.378</v>
      </c>
      <c r="Q26" s="12">
        <v>0</v>
      </c>
      <c r="R26" s="12">
        <v>0</v>
      </c>
    </row>
    <row r="27" ht="20.25" spans="1:18">
      <c r="A27" s="7" t="s">
        <v>310</v>
      </c>
      <c r="B27" s="7" t="s">
        <v>311</v>
      </c>
      <c r="C27" s="7">
        <v>19367.404</v>
      </c>
      <c r="D27" s="7">
        <v>21719.793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1.363</v>
      </c>
      <c r="K27" s="12">
        <v>0</v>
      </c>
      <c r="L27" s="12">
        <v>0</v>
      </c>
      <c r="M27" s="12">
        <v>1</v>
      </c>
      <c r="N27" s="12">
        <v>-1</v>
      </c>
      <c r="O27" s="12">
        <v>0</v>
      </c>
      <c r="P27" s="12">
        <v>4.197</v>
      </c>
      <c r="Q27" s="12">
        <v>0</v>
      </c>
      <c r="R27" s="12">
        <v>0</v>
      </c>
    </row>
    <row r="28" ht="20.25" spans="1:18">
      <c r="A28" s="7" t="s">
        <v>312</v>
      </c>
      <c r="B28" s="7" t="s">
        <v>313</v>
      </c>
      <c r="C28" s="7">
        <v>3507.868</v>
      </c>
      <c r="D28" s="7">
        <v>4916.35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14.338</v>
      </c>
      <c r="K28" s="12">
        <v>2</v>
      </c>
      <c r="L28" s="12">
        <v>2</v>
      </c>
      <c r="M28" s="12">
        <v>1</v>
      </c>
      <c r="N28" s="12">
        <v>-1</v>
      </c>
      <c r="O28" s="12">
        <v>0</v>
      </c>
      <c r="P28" s="12">
        <v>-10.082</v>
      </c>
      <c r="Q28" s="12">
        <v>0</v>
      </c>
      <c r="R28" s="12">
        <v>0</v>
      </c>
    </row>
    <row r="29" ht="20.25" spans="1:18">
      <c r="A29" s="7" t="s">
        <v>314</v>
      </c>
      <c r="B29" s="7" t="s">
        <v>315</v>
      </c>
      <c r="C29" s="7">
        <v>576.009</v>
      </c>
      <c r="D29" s="7">
        <v>641.165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8.378</v>
      </c>
      <c r="K29" s="12">
        <v>2</v>
      </c>
      <c r="L29" s="12">
        <v>2</v>
      </c>
      <c r="M29" s="12">
        <v>0</v>
      </c>
      <c r="N29" s="12">
        <v>0</v>
      </c>
      <c r="O29" s="12">
        <v>0</v>
      </c>
      <c r="P29" s="12">
        <v>-0.231</v>
      </c>
      <c r="Q29" s="12">
        <v>0</v>
      </c>
      <c r="R29" s="12">
        <v>1</v>
      </c>
    </row>
    <row r="30" ht="20.25" spans="1:18">
      <c r="A30" s="7" t="s">
        <v>316</v>
      </c>
      <c r="B30" s="7" t="s">
        <v>317</v>
      </c>
      <c r="C30" s="7">
        <v>12945.418</v>
      </c>
      <c r="D30" s="7">
        <v>16370.045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3.894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-3.322</v>
      </c>
      <c r="Q30" s="12">
        <v>0</v>
      </c>
      <c r="R30" s="12">
        <v>0</v>
      </c>
    </row>
    <row r="31" ht="20.25" spans="1:18">
      <c r="A31" s="7" t="s">
        <v>318</v>
      </c>
      <c r="B31" s="7" t="s">
        <v>319</v>
      </c>
      <c r="C31" s="7">
        <v>72131.141</v>
      </c>
      <c r="D31" s="7">
        <v>79292.641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2.945</v>
      </c>
      <c r="K31" s="12">
        <v>3</v>
      </c>
      <c r="L31" s="12">
        <v>0</v>
      </c>
      <c r="M31" s="12">
        <v>0</v>
      </c>
      <c r="N31" s="12">
        <v>0</v>
      </c>
      <c r="O31" s="12">
        <v>0</v>
      </c>
      <c r="P31" s="12">
        <v>10.096</v>
      </c>
      <c r="Q31" s="12">
        <v>-1</v>
      </c>
      <c r="R31" s="12">
        <v>0</v>
      </c>
    </row>
    <row r="32" ht="20.25" spans="1:18">
      <c r="A32" s="7" t="s">
        <v>320</v>
      </c>
      <c r="B32" s="7" t="s">
        <v>321</v>
      </c>
      <c r="C32" s="7">
        <v>3169.584</v>
      </c>
      <c r="D32" s="7">
        <v>3872.233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4.155</v>
      </c>
      <c r="K32" s="12">
        <v>0</v>
      </c>
      <c r="L32" s="12">
        <v>1</v>
      </c>
      <c r="M32" s="12">
        <v>1</v>
      </c>
      <c r="N32" s="12">
        <v>-1</v>
      </c>
      <c r="O32" s="12">
        <v>0</v>
      </c>
      <c r="P32" s="12">
        <v>-3.64</v>
      </c>
      <c r="Q32" s="12">
        <v>0</v>
      </c>
      <c r="R32" s="12">
        <v>0</v>
      </c>
    </row>
    <row r="33" ht="20.25" spans="1:18">
      <c r="A33" s="7" t="s">
        <v>322</v>
      </c>
      <c r="B33" s="7" t="s">
        <v>323</v>
      </c>
      <c r="C33" s="7">
        <v>121042.711</v>
      </c>
      <c r="D33" s="7">
        <v>138479.281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2.55</v>
      </c>
      <c r="K33" s="12">
        <v>1</v>
      </c>
      <c r="L33" s="12">
        <v>2</v>
      </c>
      <c r="M33" s="12">
        <v>0</v>
      </c>
      <c r="N33" s="12">
        <v>0</v>
      </c>
      <c r="O33" s="12">
        <v>0</v>
      </c>
      <c r="P33" s="12">
        <v>26.766</v>
      </c>
      <c r="Q33" s="12">
        <v>0</v>
      </c>
      <c r="R33" s="12">
        <v>1</v>
      </c>
    </row>
    <row r="34" ht="20.25" spans="1:18">
      <c r="A34" s="7" t="s">
        <v>324</v>
      </c>
      <c r="B34" s="7" t="s">
        <v>325</v>
      </c>
      <c r="C34" s="7">
        <v>16439.559</v>
      </c>
      <c r="D34" s="7">
        <v>17997.771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1.323</v>
      </c>
      <c r="K34" s="12">
        <v>0</v>
      </c>
      <c r="L34" s="12">
        <v>0</v>
      </c>
      <c r="M34" s="12">
        <v>1</v>
      </c>
      <c r="N34" s="12">
        <v>-1</v>
      </c>
      <c r="O34" s="12">
        <v>0</v>
      </c>
      <c r="P34" s="12">
        <v>19.936</v>
      </c>
      <c r="Q34" s="12">
        <v>0</v>
      </c>
      <c r="R34" s="12">
        <v>0</v>
      </c>
    </row>
    <row r="35" ht="20.25" spans="1:18">
      <c r="A35" s="7" t="s">
        <v>326</v>
      </c>
      <c r="B35" s="7" t="s">
        <v>327</v>
      </c>
      <c r="C35" s="7">
        <v>3121.646</v>
      </c>
      <c r="D35" s="7">
        <v>3789.22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2.509</v>
      </c>
      <c r="K35" s="12">
        <v>0</v>
      </c>
      <c r="L35" s="12">
        <v>1</v>
      </c>
      <c r="M35" s="12">
        <v>1</v>
      </c>
      <c r="N35" s="12">
        <v>-1</v>
      </c>
      <c r="O35" s="12">
        <v>0</v>
      </c>
      <c r="P35" s="12">
        <v>-3.311</v>
      </c>
      <c r="Q35" s="12">
        <v>0</v>
      </c>
      <c r="R35" s="12">
        <v>0</v>
      </c>
    </row>
    <row r="36" ht="20.25" spans="1:18">
      <c r="A36" s="7" t="s">
        <v>328</v>
      </c>
      <c r="B36" s="7" t="s">
        <v>329</v>
      </c>
      <c r="C36" s="7">
        <v>16581.855</v>
      </c>
      <c r="D36" s="7">
        <v>19929.453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0.915</v>
      </c>
      <c r="K36" s="12">
        <v>0</v>
      </c>
      <c r="L36" s="12">
        <v>0</v>
      </c>
      <c r="M36" s="12">
        <v>1</v>
      </c>
      <c r="N36" s="12">
        <v>0</v>
      </c>
      <c r="O36" s="12">
        <v>0</v>
      </c>
      <c r="P36" s="12">
        <v>13.658</v>
      </c>
      <c r="Q36" s="12">
        <v>0</v>
      </c>
      <c r="R36" s="12">
        <v>0</v>
      </c>
    </row>
    <row r="37" ht="20.25" spans="1:18">
      <c r="A37" s="7" t="s">
        <v>330</v>
      </c>
      <c r="B37" s="7" t="s">
        <v>331</v>
      </c>
      <c r="C37" s="7">
        <v>236357.094</v>
      </c>
      <c r="D37" s="7">
        <v>271273.75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6.014</v>
      </c>
      <c r="K37" s="12">
        <v>4</v>
      </c>
      <c r="L37" s="12">
        <v>2</v>
      </c>
      <c r="M37" s="12">
        <v>0</v>
      </c>
      <c r="N37" s="12">
        <v>1</v>
      </c>
      <c r="O37" s="12">
        <v>0</v>
      </c>
      <c r="P37" s="12">
        <v>23.156</v>
      </c>
      <c r="Q37" s="12">
        <v>0</v>
      </c>
      <c r="R37" s="12">
        <v>0</v>
      </c>
    </row>
    <row r="38" ht="20.25" spans="1:18">
      <c r="A38" s="7" t="s">
        <v>332</v>
      </c>
      <c r="B38" s="7" t="s">
        <v>333</v>
      </c>
      <c r="C38" s="7">
        <v>5649.845</v>
      </c>
      <c r="D38" s="7">
        <v>6069.317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4.853</v>
      </c>
      <c r="K38" s="12">
        <v>1</v>
      </c>
      <c r="L38" s="12">
        <v>0</v>
      </c>
      <c r="M38" s="12">
        <v>0</v>
      </c>
      <c r="N38" s="12">
        <v>-1</v>
      </c>
      <c r="O38" s="12">
        <v>0</v>
      </c>
      <c r="P38" s="12">
        <v>-10.124</v>
      </c>
      <c r="Q38" s="12">
        <v>0</v>
      </c>
      <c r="R38" s="12">
        <v>0</v>
      </c>
    </row>
    <row r="39" ht="20.25" spans="1:18">
      <c r="A39" s="7" t="s">
        <v>334</v>
      </c>
      <c r="B39" s="7" t="s">
        <v>335</v>
      </c>
      <c r="C39" s="7">
        <v>3183.691</v>
      </c>
      <c r="D39" s="7">
        <v>3912.4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10.319</v>
      </c>
      <c r="K39" s="12">
        <v>1</v>
      </c>
      <c r="L39" s="12">
        <v>2</v>
      </c>
      <c r="M39" s="12">
        <v>0</v>
      </c>
      <c r="N39" s="12">
        <v>0</v>
      </c>
      <c r="O39" s="12">
        <v>0</v>
      </c>
      <c r="P39" s="12">
        <v>4.657</v>
      </c>
      <c r="Q39" s="12">
        <v>0</v>
      </c>
      <c r="R39" s="12">
        <v>1</v>
      </c>
    </row>
    <row r="40" ht="20.25" spans="1:18">
      <c r="A40" s="7" t="s">
        <v>336</v>
      </c>
      <c r="B40" s="7" t="s">
        <v>337</v>
      </c>
      <c r="C40" s="7">
        <v>22466.07</v>
      </c>
      <c r="D40" s="7">
        <v>25752.367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5.822</v>
      </c>
      <c r="K40" s="12">
        <v>2</v>
      </c>
      <c r="L40" s="12">
        <v>0</v>
      </c>
      <c r="M40" s="12">
        <v>0</v>
      </c>
      <c r="N40" s="12">
        <v>-1</v>
      </c>
      <c r="O40" s="12">
        <v>0</v>
      </c>
      <c r="P40" s="12">
        <v>-42.34</v>
      </c>
      <c r="Q40" s="12">
        <v>-1</v>
      </c>
      <c r="R40" s="12">
        <v>0</v>
      </c>
    </row>
    <row r="41" ht="20.25" spans="1:18">
      <c r="A41" s="7" t="s">
        <v>338</v>
      </c>
      <c r="B41" s="7" t="s">
        <v>339</v>
      </c>
      <c r="C41" s="7">
        <v>2185.807</v>
      </c>
      <c r="D41" s="7">
        <v>2428.116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1.894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 s="12">
        <v>-1.474</v>
      </c>
      <c r="Q41" s="12">
        <v>0</v>
      </c>
      <c r="R41" s="12">
        <v>0</v>
      </c>
    </row>
    <row r="42" ht="20.25" spans="1:18">
      <c r="A42" s="7" t="s">
        <v>340</v>
      </c>
      <c r="B42" s="7" t="s">
        <v>341</v>
      </c>
      <c r="C42" s="7">
        <v>2442.972</v>
      </c>
      <c r="D42" s="7">
        <v>2676.116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1.174</v>
      </c>
      <c r="K42" s="12">
        <v>1</v>
      </c>
      <c r="L42" s="12">
        <v>2</v>
      </c>
      <c r="M42" s="12">
        <v>0</v>
      </c>
      <c r="N42" s="12">
        <v>0</v>
      </c>
      <c r="O42" s="12">
        <v>0</v>
      </c>
      <c r="P42" s="12">
        <v>-0.537</v>
      </c>
      <c r="Q42" s="12">
        <v>0</v>
      </c>
      <c r="R42" s="12">
        <v>0</v>
      </c>
    </row>
    <row r="43" ht="20.25" spans="1:18">
      <c r="A43" s="7" t="s">
        <v>342</v>
      </c>
      <c r="B43" s="7" t="s">
        <v>343</v>
      </c>
      <c r="C43" s="7">
        <v>8085.774</v>
      </c>
      <c r="D43" s="7">
        <v>9010.785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0.323</v>
      </c>
      <c r="K43" s="12">
        <v>0</v>
      </c>
      <c r="L43" s="12">
        <v>2</v>
      </c>
      <c r="M43" s="12">
        <v>1</v>
      </c>
      <c r="N43" s="12">
        <v>-1</v>
      </c>
      <c r="O43" s="12">
        <v>0</v>
      </c>
      <c r="P43" s="12">
        <v>4.742</v>
      </c>
      <c r="Q43" s="12">
        <v>0</v>
      </c>
      <c r="R43" s="12">
        <v>0</v>
      </c>
    </row>
    <row r="44" ht="20.25" spans="1:18">
      <c r="A44" s="7" t="s">
        <v>344</v>
      </c>
      <c r="B44" s="7" t="s">
        <v>345</v>
      </c>
      <c r="C44" s="7">
        <v>4474.24</v>
      </c>
      <c r="D44" s="7">
        <v>4983.345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5.187</v>
      </c>
      <c r="K44" s="12">
        <v>0</v>
      </c>
      <c r="L44" s="12">
        <v>0</v>
      </c>
      <c r="M44" s="12">
        <v>1</v>
      </c>
      <c r="N44" s="12">
        <v>-1</v>
      </c>
      <c r="O44" s="12">
        <v>0</v>
      </c>
      <c r="P44" s="12">
        <v>0.948</v>
      </c>
      <c r="Q44" s="12">
        <v>0</v>
      </c>
      <c r="R44" s="12">
        <v>0</v>
      </c>
    </row>
    <row r="45" ht="20.25" spans="1:18">
      <c r="A45" s="7" t="s">
        <v>346</v>
      </c>
      <c r="B45" s="7" t="s">
        <v>347</v>
      </c>
      <c r="C45" s="7">
        <v>1259.291</v>
      </c>
      <c r="D45" s="7">
        <v>1373.625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2.945</v>
      </c>
      <c r="K45" s="12">
        <v>0</v>
      </c>
      <c r="L45" s="12">
        <v>1</v>
      </c>
      <c r="M45" s="12">
        <v>0</v>
      </c>
      <c r="N45" s="12">
        <v>0</v>
      </c>
      <c r="O45" s="12">
        <v>0</v>
      </c>
      <c r="P45" s="12">
        <v>-1.995</v>
      </c>
      <c r="Q45" s="12">
        <v>0</v>
      </c>
      <c r="R45" s="12">
        <v>0</v>
      </c>
    </row>
    <row r="46" ht="20.25" spans="1:18">
      <c r="A46" s="7" t="s">
        <v>348</v>
      </c>
      <c r="B46" s="7" t="s">
        <v>349</v>
      </c>
      <c r="C46" s="7">
        <v>673.709</v>
      </c>
      <c r="D46" s="7">
        <v>834.19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9.569</v>
      </c>
      <c r="K46" s="12">
        <v>0</v>
      </c>
      <c r="L46" s="12">
        <v>2</v>
      </c>
      <c r="M46" s="12">
        <v>1</v>
      </c>
      <c r="N46" s="12">
        <v>-1</v>
      </c>
      <c r="O46" s="12">
        <v>0</v>
      </c>
      <c r="P46" s="12">
        <v>-0.732</v>
      </c>
      <c r="Q46" s="12">
        <v>0</v>
      </c>
      <c r="R46" s="12">
        <v>0</v>
      </c>
    </row>
    <row r="47" ht="20.25" spans="1:18">
      <c r="A47" s="7" t="s">
        <v>350</v>
      </c>
      <c r="B47" s="7" t="s">
        <v>351</v>
      </c>
      <c r="C47" s="7">
        <v>3213.462</v>
      </c>
      <c r="D47" s="7">
        <v>3514.154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1.969</v>
      </c>
      <c r="K47" s="12">
        <v>0</v>
      </c>
      <c r="L47" s="12">
        <v>0</v>
      </c>
      <c r="M47" s="12">
        <v>0</v>
      </c>
      <c r="N47" s="12">
        <v>-1</v>
      </c>
      <c r="O47" s="12">
        <v>0</v>
      </c>
      <c r="P47" s="12">
        <v>0.868</v>
      </c>
      <c r="Q47" s="12">
        <v>0</v>
      </c>
      <c r="R47" s="12">
        <v>0</v>
      </c>
    </row>
    <row r="48" ht="20.25" spans="1:18">
      <c r="A48" s="7" t="s">
        <v>352</v>
      </c>
      <c r="B48" s="7" t="s">
        <v>353</v>
      </c>
      <c r="C48" s="7">
        <v>7701.209</v>
      </c>
      <c r="D48" s="7">
        <v>8283.491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2.145</v>
      </c>
      <c r="K48" s="12">
        <v>0</v>
      </c>
      <c r="L48" s="12">
        <v>1</v>
      </c>
      <c r="M48" s="12">
        <v>1</v>
      </c>
      <c r="N48" s="12">
        <v>-1</v>
      </c>
      <c r="O48" s="12">
        <v>0</v>
      </c>
      <c r="P48" s="12">
        <v>-5.588</v>
      </c>
      <c r="Q48" s="12">
        <v>0</v>
      </c>
      <c r="R48" s="12">
        <v>0</v>
      </c>
    </row>
    <row r="49" ht="20.25" spans="1:18">
      <c r="A49" s="7" t="s">
        <v>354</v>
      </c>
      <c r="B49" s="7" t="s">
        <v>355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12">
        <v>1</v>
      </c>
      <c r="L49" s="12">
        <v>2</v>
      </c>
      <c r="M49" s="12">
        <v>-1</v>
      </c>
      <c r="N49" s="12">
        <v>1</v>
      </c>
      <c r="O49" s="12">
        <v>0</v>
      </c>
      <c r="P49" s="12">
        <v>0.467</v>
      </c>
      <c r="Q49" s="12">
        <v>0</v>
      </c>
      <c r="R49" s="12">
        <v>0</v>
      </c>
    </row>
    <row r="50" ht="20.25" spans="1:18">
      <c r="A50" s="7" t="s">
        <v>356</v>
      </c>
      <c r="B50" s="7" t="s">
        <v>357</v>
      </c>
      <c r="C50" s="7">
        <v>7366.261</v>
      </c>
      <c r="D50" s="7">
        <v>9534.492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14.445</v>
      </c>
      <c r="K50" s="12">
        <v>1</v>
      </c>
      <c r="L50" s="12">
        <v>2</v>
      </c>
      <c r="M50" s="12">
        <v>0</v>
      </c>
      <c r="N50" s="12">
        <v>0</v>
      </c>
      <c r="O50" s="12">
        <v>0</v>
      </c>
      <c r="P50" s="12">
        <v>11.487</v>
      </c>
      <c r="Q50" s="12">
        <v>0</v>
      </c>
      <c r="R50" s="12">
        <v>-1</v>
      </c>
    </row>
    <row r="51" ht="20.25" spans="1:18">
      <c r="A51" s="7" t="s">
        <v>358</v>
      </c>
      <c r="B51" s="7" t="s">
        <v>359</v>
      </c>
      <c r="C51" s="7">
        <v>4168.892</v>
      </c>
      <c r="D51" s="7">
        <v>4780.307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5.553</v>
      </c>
      <c r="K51" s="12">
        <v>0</v>
      </c>
      <c r="L51" s="12">
        <v>1</v>
      </c>
      <c r="M51" s="12">
        <v>0</v>
      </c>
      <c r="N51" s="12">
        <v>-1</v>
      </c>
      <c r="O51" s="12">
        <v>0</v>
      </c>
      <c r="P51" s="12">
        <v>-7.577</v>
      </c>
      <c r="Q51" s="12">
        <v>0</v>
      </c>
      <c r="R51" s="12">
        <v>0</v>
      </c>
    </row>
    <row r="52" ht="20.25" spans="1:18">
      <c r="A52" s="7" t="s">
        <v>360</v>
      </c>
      <c r="B52" s="7" t="s">
        <v>361</v>
      </c>
      <c r="C52" s="7">
        <v>7252.478</v>
      </c>
      <c r="D52" s="7">
        <v>7765.794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0.963</v>
      </c>
      <c r="K52" s="12">
        <v>0</v>
      </c>
      <c r="L52" s="12">
        <v>0</v>
      </c>
      <c r="M52" s="12">
        <v>1</v>
      </c>
      <c r="N52" s="12">
        <v>-1</v>
      </c>
      <c r="O52" s="12">
        <v>0</v>
      </c>
      <c r="P52" s="12">
        <v>-3.85</v>
      </c>
      <c r="Q52" s="12">
        <v>0</v>
      </c>
      <c r="R52" s="12">
        <v>0</v>
      </c>
    </row>
    <row r="53" ht="20.25" spans="1:18">
      <c r="A53" s="7" t="s">
        <v>362</v>
      </c>
      <c r="B53" s="7" t="s">
        <v>363</v>
      </c>
      <c r="C53" s="7">
        <v>3467.986</v>
      </c>
      <c r="D53" s="7">
        <v>3654.313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1.112</v>
      </c>
      <c r="K53" s="12">
        <v>2</v>
      </c>
      <c r="L53" s="12">
        <v>2</v>
      </c>
      <c r="M53" s="12">
        <v>-1</v>
      </c>
      <c r="N53" s="12">
        <v>1</v>
      </c>
      <c r="O53" s="12">
        <v>0</v>
      </c>
      <c r="P53" s="12">
        <v>1.828</v>
      </c>
      <c r="Q53" s="12">
        <v>1</v>
      </c>
      <c r="R53" s="12">
        <v>0</v>
      </c>
    </row>
    <row r="54" ht="20.25" spans="1:18">
      <c r="A54" s="7" t="s">
        <v>364</v>
      </c>
      <c r="B54" s="7" t="s">
        <v>365</v>
      </c>
      <c r="C54" s="7">
        <v>7340.085</v>
      </c>
      <c r="D54" s="7">
        <v>8762.89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2.806</v>
      </c>
      <c r="K54" s="12">
        <v>0</v>
      </c>
      <c r="L54" s="12">
        <v>2</v>
      </c>
      <c r="M54" s="12">
        <v>1</v>
      </c>
      <c r="N54" s="12">
        <v>-1</v>
      </c>
      <c r="O54" s="12">
        <v>0</v>
      </c>
      <c r="P54" s="12">
        <v>-4.529</v>
      </c>
      <c r="Q54" s="12">
        <v>0</v>
      </c>
      <c r="R54" s="12">
        <v>0</v>
      </c>
    </row>
    <row r="55" ht="20.25" spans="1:18">
      <c r="A55" s="7" t="s">
        <v>366</v>
      </c>
      <c r="B55" s="7" t="s">
        <v>367</v>
      </c>
      <c r="C55" s="7">
        <v>6732.783</v>
      </c>
      <c r="D55" s="7">
        <v>8158.232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0.726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-3.959</v>
      </c>
      <c r="Q55" s="12">
        <v>0</v>
      </c>
      <c r="R55" s="12">
        <v>0</v>
      </c>
    </row>
    <row r="56" ht="20.25" spans="1:18">
      <c r="A56" s="7" t="s">
        <v>368</v>
      </c>
      <c r="B56" s="7" t="s">
        <v>369</v>
      </c>
      <c r="C56" s="7">
        <v>13310.604</v>
      </c>
      <c r="D56" s="7">
        <v>14680.514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0.926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4.57</v>
      </c>
      <c r="Q56" s="12">
        <v>0</v>
      </c>
      <c r="R56" s="12">
        <v>0</v>
      </c>
    </row>
    <row r="57" ht="20.25" spans="1:18">
      <c r="A57" s="7" t="s">
        <v>370</v>
      </c>
      <c r="B57" s="7" t="s">
        <v>371</v>
      </c>
      <c r="C57" s="7">
        <v>19219.752</v>
      </c>
      <c r="D57" s="7">
        <v>21040.27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0.442</v>
      </c>
      <c r="K57" s="12">
        <v>0</v>
      </c>
      <c r="L57" s="12">
        <v>0</v>
      </c>
      <c r="M57" s="12">
        <v>0</v>
      </c>
      <c r="N57" s="12">
        <v>-1</v>
      </c>
      <c r="O57" s="12">
        <v>0</v>
      </c>
      <c r="P57" s="12">
        <v>7.038</v>
      </c>
      <c r="Q57" s="12">
        <v>0</v>
      </c>
      <c r="R57" s="12">
        <v>0</v>
      </c>
    </row>
    <row r="58" ht="20.25" spans="1:18">
      <c r="A58" s="7" t="s">
        <v>372</v>
      </c>
      <c r="B58" s="7" t="s">
        <v>373</v>
      </c>
      <c r="C58" s="7">
        <v>1190.496</v>
      </c>
      <c r="D58" s="7">
        <v>1618.434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7.999</v>
      </c>
      <c r="K58" s="12">
        <v>0</v>
      </c>
      <c r="L58" s="12">
        <v>2</v>
      </c>
      <c r="M58" s="12">
        <v>1</v>
      </c>
      <c r="N58" s="12">
        <v>-1</v>
      </c>
      <c r="O58" s="12">
        <v>0</v>
      </c>
      <c r="P58" s="12">
        <v>-2.43</v>
      </c>
      <c r="Q58" s="12">
        <v>0</v>
      </c>
      <c r="R58" s="12">
        <v>0</v>
      </c>
    </row>
    <row r="59" ht="20.25" spans="1:18">
      <c r="A59" s="7" t="s">
        <v>374</v>
      </c>
      <c r="B59" s="7" t="s">
        <v>375</v>
      </c>
      <c r="C59" s="7">
        <v>2395.6</v>
      </c>
      <c r="D59" s="7">
        <v>3103.491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13.14</v>
      </c>
      <c r="K59" s="12">
        <v>2</v>
      </c>
      <c r="L59" s="12">
        <v>0</v>
      </c>
      <c r="M59" s="12">
        <v>1</v>
      </c>
      <c r="N59" s="12">
        <v>-1</v>
      </c>
      <c r="O59" s="12">
        <v>0</v>
      </c>
      <c r="P59" s="12">
        <v>1.476</v>
      </c>
      <c r="Q59" s="12">
        <v>0</v>
      </c>
      <c r="R59" s="12">
        <v>0</v>
      </c>
    </row>
    <row r="60" ht="20.25" spans="1:18">
      <c r="A60" s="7" t="s">
        <v>376</v>
      </c>
      <c r="B60" s="7" t="s">
        <v>377</v>
      </c>
      <c r="C60" s="7">
        <v>2341.165</v>
      </c>
      <c r="D60" s="7">
        <v>2660.551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9.046</v>
      </c>
      <c r="K60" s="12">
        <v>2</v>
      </c>
      <c r="L60" s="12">
        <v>1</v>
      </c>
      <c r="M60" s="12">
        <v>0</v>
      </c>
      <c r="N60" s="12">
        <v>-1</v>
      </c>
      <c r="O60" s="12">
        <v>0</v>
      </c>
      <c r="P60" s="12">
        <v>-4.08</v>
      </c>
      <c r="Q60" s="12">
        <v>0</v>
      </c>
      <c r="R60" s="12">
        <v>0</v>
      </c>
    </row>
    <row r="61" ht="20.25" spans="1:18">
      <c r="A61" s="7" t="s">
        <v>378</v>
      </c>
      <c r="B61" s="7" t="s">
        <v>379</v>
      </c>
      <c r="C61" s="7">
        <v>8347.042</v>
      </c>
      <c r="D61" s="7">
        <v>10081.707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2.579</v>
      </c>
      <c r="K61" s="12">
        <v>0</v>
      </c>
      <c r="L61" s="12">
        <v>2</v>
      </c>
      <c r="M61" s="12">
        <v>1</v>
      </c>
      <c r="N61" s="12">
        <v>-1</v>
      </c>
      <c r="O61" s="12">
        <v>0</v>
      </c>
      <c r="P61" s="12">
        <v>-16.091</v>
      </c>
      <c r="Q61" s="12">
        <v>0</v>
      </c>
      <c r="R61" s="12">
        <v>0</v>
      </c>
    </row>
    <row r="62" ht="20.25" spans="1:18">
      <c r="A62" s="7" t="s">
        <v>380</v>
      </c>
      <c r="B62" s="7" t="s">
        <v>381</v>
      </c>
      <c r="C62" s="7">
        <v>6514.448</v>
      </c>
      <c r="D62" s="7">
        <v>7377.066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5.258</v>
      </c>
      <c r="K62" s="12">
        <v>0</v>
      </c>
      <c r="L62" s="12">
        <v>2</v>
      </c>
      <c r="M62" s="12">
        <v>1</v>
      </c>
      <c r="N62" s="12">
        <v>-1</v>
      </c>
      <c r="O62" s="12">
        <v>0</v>
      </c>
      <c r="P62" s="12">
        <v>4.708</v>
      </c>
      <c r="Q62" s="12">
        <v>0</v>
      </c>
      <c r="R62" s="12">
        <v>0</v>
      </c>
    </row>
    <row r="63" ht="20.25" spans="1:18">
      <c r="A63" s="7" t="s">
        <v>382</v>
      </c>
      <c r="B63" s="7" t="s">
        <v>383</v>
      </c>
      <c r="C63" s="7">
        <v>7749.655</v>
      </c>
      <c r="D63" s="7">
        <v>8428.708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0.874</v>
      </c>
      <c r="K63" s="12">
        <v>1</v>
      </c>
      <c r="L63" s="12">
        <v>0</v>
      </c>
      <c r="M63" s="12">
        <v>0</v>
      </c>
      <c r="N63" s="12">
        <v>0</v>
      </c>
      <c r="O63" s="12">
        <v>0</v>
      </c>
      <c r="P63" s="12">
        <v>-12.369</v>
      </c>
      <c r="Q63" s="12">
        <v>0</v>
      </c>
      <c r="R63" s="12">
        <v>0</v>
      </c>
    </row>
    <row r="64" ht="20.25" spans="1:18">
      <c r="A64" s="7" t="s">
        <v>384</v>
      </c>
      <c r="B64" s="7" t="s">
        <v>385</v>
      </c>
      <c r="C64" s="7">
        <v>2321.309</v>
      </c>
      <c r="D64" s="7">
        <v>2813.855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17.096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-32.71</v>
      </c>
      <c r="Q64" s="12">
        <v>0</v>
      </c>
      <c r="R64" s="12">
        <v>0</v>
      </c>
    </row>
    <row r="65" ht="20.25" spans="1:18">
      <c r="A65" s="7" t="s">
        <v>386</v>
      </c>
      <c r="B65" s="7" t="s">
        <v>387</v>
      </c>
      <c r="C65" s="7">
        <v>5858.436</v>
      </c>
      <c r="D65" s="7">
        <v>6737.418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5.356</v>
      </c>
      <c r="K65" s="12">
        <v>0</v>
      </c>
      <c r="L65" s="12">
        <v>2</v>
      </c>
      <c r="M65" s="12">
        <v>0</v>
      </c>
      <c r="N65" s="12">
        <v>-1</v>
      </c>
      <c r="O65" s="12">
        <v>0</v>
      </c>
      <c r="P65" s="12">
        <v>3.121</v>
      </c>
      <c r="Q65" s="12">
        <v>0</v>
      </c>
      <c r="R65" s="12">
        <v>0</v>
      </c>
    </row>
    <row r="66" ht="20.25" spans="1:18">
      <c r="A66" s="7" t="s">
        <v>388</v>
      </c>
      <c r="B66" s="7" t="s">
        <v>389</v>
      </c>
      <c r="C66" s="7">
        <v>6745.289</v>
      </c>
      <c r="D66" s="7">
        <v>8070.257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5.475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5.337</v>
      </c>
      <c r="Q66" s="12">
        <v>0</v>
      </c>
      <c r="R66" s="12">
        <v>0</v>
      </c>
    </row>
    <row r="67" ht="20.25" spans="1:18">
      <c r="A67" s="7" t="s">
        <v>390</v>
      </c>
      <c r="B67" s="7" t="s">
        <v>391</v>
      </c>
      <c r="C67" s="7">
        <v>2233.705</v>
      </c>
      <c r="D67" s="7">
        <v>2721.457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1.163</v>
      </c>
      <c r="K67" s="12">
        <v>0</v>
      </c>
      <c r="L67" s="12">
        <v>0</v>
      </c>
      <c r="M67" s="12">
        <v>1</v>
      </c>
      <c r="N67" s="12">
        <v>-1</v>
      </c>
      <c r="O67" s="12">
        <v>0</v>
      </c>
      <c r="P67" s="12">
        <v>-7.186</v>
      </c>
      <c r="Q67" s="12">
        <v>-1</v>
      </c>
      <c r="R67" s="12">
        <v>0</v>
      </c>
    </row>
    <row r="68" ht="20.25" spans="1:18">
      <c r="A68" s="7" t="s">
        <v>392</v>
      </c>
      <c r="B68" s="7" t="s">
        <v>393</v>
      </c>
      <c r="C68" s="7">
        <v>4881.236</v>
      </c>
      <c r="D68" s="7">
        <v>5954.745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16.259</v>
      </c>
      <c r="K68" s="12">
        <v>3</v>
      </c>
      <c r="L68" s="12">
        <v>2</v>
      </c>
      <c r="M68" s="12">
        <v>0</v>
      </c>
      <c r="N68" s="12">
        <v>0</v>
      </c>
      <c r="O68" s="12">
        <v>0</v>
      </c>
      <c r="P68" s="12">
        <v>-2.277</v>
      </c>
      <c r="Q68" s="12">
        <v>0</v>
      </c>
      <c r="R68" s="12">
        <v>-1</v>
      </c>
    </row>
    <row r="69" ht="20.25" spans="1:18">
      <c r="A69" s="7" t="s">
        <v>394</v>
      </c>
      <c r="B69" s="7" t="s">
        <v>395</v>
      </c>
      <c r="C69" s="7">
        <v>6052.086</v>
      </c>
      <c r="D69" s="7">
        <v>6903.83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3.043</v>
      </c>
      <c r="K69" s="12">
        <v>0</v>
      </c>
      <c r="L69" s="12">
        <v>0</v>
      </c>
      <c r="M69" s="12">
        <v>0</v>
      </c>
      <c r="N69" s="12">
        <v>-1</v>
      </c>
      <c r="O69" s="12">
        <v>0</v>
      </c>
      <c r="P69" s="12">
        <v>-2.147</v>
      </c>
      <c r="Q69" s="12">
        <v>0</v>
      </c>
      <c r="R69" s="12">
        <v>0</v>
      </c>
    </row>
    <row r="70" ht="20.25" spans="1:18">
      <c r="A70" s="7" t="s">
        <v>396</v>
      </c>
      <c r="B70" s="7" t="s">
        <v>397</v>
      </c>
      <c r="C70" s="7">
        <v>2517.658</v>
      </c>
      <c r="D70" s="7">
        <v>3163.105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14.54</v>
      </c>
      <c r="K70" s="12">
        <v>3</v>
      </c>
      <c r="L70" s="12">
        <v>2</v>
      </c>
      <c r="M70" s="12">
        <v>-1</v>
      </c>
      <c r="N70" s="12">
        <v>1</v>
      </c>
      <c r="O70" s="12">
        <v>0</v>
      </c>
      <c r="P70" s="12">
        <v>-12.893</v>
      </c>
      <c r="Q70" s="12">
        <v>0</v>
      </c>
      <c r="R70" s="12">
        <v>0</v>
      </c>
    </row>
    <row r="71" ht="20.25" spans="1:18">
      <c r="A71" s="7" t="s">
        <v>398</v>
      </c>
      <c r="B71" s="7" t="s">
        <v>399</v>
      </c>
      <c r="C71" s="7">
        <v>5992.334</v>
      </c>
      <c r="D71" s="7">
        <v>6843.356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0.592</v>
      </c>
      <c r="K71" s="12">
        <v>0</v>
      </c>
      <c r="L71" s="12">
        <v>0</v>
      </c>
      <c r="M71" s="12">
        <v>1</v>
      </c>
      <c r="N71" s="12">
        <v>-1</v>
      </c>
      <c r="O71" s="12">
        <v>0</v>
      </c>
      <c r="P71" s="12">
        <v>-1.633</v>
      </c>
      <c r="Q71" s="12">
        <v>0</v>
      </c>
      <c r="R71" s="12">
        <v>0</v>
      </c>
    </row>
    <row r="72" ht="20.25" spans="1:18">
      <c r="A72" s="7" t="s">
        <v>400</v>
      </c>
      <c r="B72" s="7" t="s">
        <v>401</v>
      </c>
      <c r="C72" s="7">
        <v>5600.248</v>
      </c>
      <c r="D72" s="7">
        <v>6065.814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5.113</v>
      </c>
      <c r="K72" s="12">
        <v>0</v>
      </c>
      <c r="L72" s="12">
        <v>0</v>
      </c>
      <c r="M72" s="12">
        <v>0</v>
      </c>
      <c r="N72" s="12">
        <v>-1</v>
      </c>
      <c r="O72" s="12">
        <v>0</v>
      </c>
      <c r="P72" s="12">
        <v>-3.443</v>
      </c>
      <c r="Q72" s="12">
        <v>0</v>
      </c>
      <c r="R72" s="12">
        <v>0</v>
      </c>
    </row>
    <row r="73" ht="20.25" spans="1:18">
      <c r="A73" s="7" t="s">
        <v>402</v>
      </c>
      <c r="B73" s="7" t="s">
        <v>403</v>
      </c>
      <c r="C73" s="7">
        <v>4735.089</v>
      </c>
      <c r="D73" s="7">
        <v>5591.14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4.956</v>
      </c>
      <c r="K73" s="12">
        <v>0</v>
      </c>
      <c r="L73" s="12">
        <v>0</v>
      </c>
      <c r="M73" s="12">
        <v>0</v>
      </c>
      <c r="N73" s="12">
        <v>-1</v>
      </c>
      <c r="O73" s="12">
        <v>0</v>
      </c>
      <c r="P73" s="12">
        <v>2.222</v>
      </c>
      <c r="Q73" s="12">
        <v>0</v>
      </c>
      <c r="R73" s="12">
        <v>0</v>
      </c>
    </row>
    <row r="74" ht="20.25" spans="1:18">
      <c r="A74" s="7" t="s">
        <v>404</v>
      </c>
      <c r="B74" s="7" t="s">
        <v>405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406</v>
      </c>
      <c r="B75" s="7" t="s">
        <v>407</v>
      </c>
      <c r="C75" s="7">
        <v>4569.914</v>
      </c>
      <c r="D75" s="7">
        <v>6354.759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15.416</v>
      </c>
      <c r="K75" s="12">
        <v>0</v>
      </c>
      <c r="L75" s="12">
        <v>0</v>
      </c>
      <c r="M75" s="12">
        <v>1</v>
      </c>
      <c r="N75" s="12">
        <v>-1</v>
      </c>
      <c r="O75" s="12">
        <v>0</v>
      </c>
      <c r="P75" s="12">
        <v>7.912</v>
      </c>
      <c r="Q75" s="12">
        <v>0</v>
      </c>
      <c r="R75" s="12">
        <v>0</v>
      </c>
    </row>
    <row r="76" ht="20.25" spans="1:18">
      <c r="A76" s="7" t="s">
        <v>408</v>
      </c>
      <c r="B76" s="7" t="s">
        <v>409</v>
      </c>
      <c r="C76" s="7">
        <v>3303.254</v>
      </c>
      <c r="D76" s="7">
        <v>4470.287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12.64</v>
      </c>
      <c r="K76" s="12">
        <v>0</v>
      </c>
      <c r="L76" s="12">
        <v>0</v>
      </c>
      <c r="M76" s="12">
        <v>0</v>
      </c>
      <c r="N76" s="12">
        <v>-1</v>
      </c>
      <c r="O76" s="12">
        <v>0</v>
      </c>
      <c r="P76" s="12">
        <v>2.877</v>
      </c>
      <c r="Q76" s="12">
        <v>0</v>
      </c>
      <c r="R76" s="12">
        <v>0</v>
      </c>
    </row>
    <row r="77" ht="20.25" spans="1:18">
      <c r="A77" s="7" t="s">
        <v>410</v>
      </c>
      <c r="B77" s="7" t="s">
        <v>411</v>
      </c>
      <c r="C77" s="7">
        <v>2302.524</v>
      </c>
      <c r="D77" s="7">
        <v>3072.504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11.387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1.68</v>
      </c>
      <c r="Q77" s="12">
        <v>0</v>
      </c>
      <c r="R77" s="12">
        <v>0</v>
      </c>
    </row>
    <row r="78" ht="20.25" spans="1:18">
      <c r="A78" s="7" t="s">
        <v>412</v>
      </c>
      <c r="B78" s="7" t="s">
        <v>413</v>
      </c>
      <c r="C78" s="7">
        <v>4468.991</v>
      </c>
      <c r="D78" s="7">
        <v>6364.298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19.7</v>
      </c>
      <c r="K78" s="12">
        <v>0</v>
      </c>
      <c r="L78" s="12">
        <v>0</v>
      </c>
      <c r="M78" s="12">
        <v>1</v>
      </c>
      <c r="N78" s="12">
        <v>-1</v>
      </c>
      <c r="O78" s="12">
        <v>0</v>
      </c>
      <c r="P78" s="12">
        <v>9.892</v>
      </c>
      <c r="Q78" s="12">
        <v>0</v>
      </c>
      <c r="R78" s="12">
        <v>0</v>
      </c>
    </row>
    <row r="79" ht="20.25" spans="1:18">
      <c r="A79" s="8" t="s">
        <v>414</v>
      </c>
      <c r="B79" s="8" t="s">
        <v>415</v>
      </c>
      <c r="C79" s="8">
        <v>64268.008</v>
      </c>
      <c r="D79" s="8">
        <v>71008.781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2.58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-4.589</v>
      </c>
      <c r="Q79" s="12">
        <v>0</v>
      </c>
      <c r="R79" s="12">
        <v>0</v>
      </c>
    </row>
    <row r="80" ht="20.25" spans="1:18">
      <c r="A80" s="8" t="s">
        <v>416</v>
      </c>
      <c r="B80" s="8" t="s">
        <v>417</v>
      </c>
      <c r="C80" s="8">
        <v>1556.125</v>
      </c>
      <c r="D80" s="8">
        <v>3380.826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21.408</v>
      </c>
      <c r="K80" s="12">
        <v>0</v>
      </c>
      <c r="L80" s="12">
        <v>0</v>
      </c>
      <c r="M80" s="12">
        <v>1</v>
      </c>
      <c r="N80" s="12">
        <v>-1</v>
      </c>
      <c r="O80" s="12">
        <v>0</v>
      </c>
      <c r="P80" s="12">
        <v>-1.978</v>
      </c>
      <c r="Q80" s="12">
        <v>0</v>
      </c>
      <c r="R80" s="12">
        <v>0</v>
      </c>
    </row>
    <row r="81" ht="20.25" spans="1:18">
      <c r="A81" s="8" t="s">
        <v>418</v>
      </c>
      <c r="B81" s="8" t="s">
        <v>419</v>
      </c>
      <c r="C81" s="8">
        <v>3576.604</v>
      </c>
      <c r="D81" s="8">
        <v>4119.228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12.638</v>
      </c>
      <c r="K81" s="12">
        <v>2</v>
      </c>
      <c r="L81" s="12">
        <v>2</v>
      </c>
      <c r="M81" s="12">
        <v>0</v>
      </c>
      <c r="N81" s="12">
        <v>0</v>
      </c>
      <c r="O81" s="12">
        <v>0</v>
      </c>
      <c r="P81" s="12">
        <v>-4.942</v>
      </c>
      <c r="Q81" s="12">
        <v>0</v>
      </c>
      <c r="R81" s="12">
        <v>0</v>
      </c>
    </row>
    <row r="82" ht="20.25" spans="1:18">
      <c r="A82" s="8" t="s">
        <v>420</v>
      </c>
      <c r="B82" s="8" t="s">
        <v>421</v>
      </c>
      <c r="C82" s="8">
        <v>13105.053</v>
      </c>
      <c r="D82" s="8">
        <v>15628.582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7.221</v>
      </c>
      <c r="K82" s="12">
        <v>0</v>
      </c>
      <c r="L82" s="12">
        <v>2</v>
      </c>
      <c r="M82" s="12">
        <v>0</v>
      </c>
      <c r="N82" s="12">
        <v>0</v>
      </c>
      <c r="O82" s="12">
        <v>0</v>
      </c>
      <c r="P82" s="12">
        <v>3.893</v>
      </c>
      <c r="Q82" s="12">
        <v>0</v>
      </c>
      <c r="R82" s="12">
        <v>0</v>
      </c>
    </row>
    <row r="83" ht="20.25" spans="1:18">
      <c r="A83" s="8" t="s">
        <v>422</v>
      </c>
      <c r="B83" s="8" t="s">
        <v>423</v>
      </c>
      <c r="C83" s="8">
        <v>73993.289</v>
      </c>
      <c r="D83" s="8">
        <v>92033.422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4.129</v>
      </c>
      <c r="K83" s="12">
        <v>1</v>
      </c>
      <c r="L83" s="12">
        <v>2</v>
      </c>
      <c r="M83" s="12">
        <v>0</v>
      </c>
      <c r="N83" s="12">
        <v>0</v>
      </c>
      <c r="O83" s="12">
        <v>0</v>
      </c>
      <c r="P83" s="12">
        <v>-122.247</v>
      </c>
      <c r="Q83" s="12">
        <v>0</v>
      </c>
      <c r="R83" s="12">
        <v>0</v>
      </c>
    </row>
    <row r="84" ht="20.25" spans="1:18">
      <c r="A84" s="14" t="s">
        <v>424</v>
      </c>
      <c r="B84" s="14" t="s">
        <v>425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-74.993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2025-01-08T15:39:55Z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FDBA256CBF184619AF4677082669191C_13</vt:lpwstr>
  </property>
  <property fmtid="{D5CDD505-2E9C-101B-9397-08002B2CF9AE}" pid="3" name="KSOProductBuildVer">
    <vt:lpwstr>2052-12.1.0.15712</vt:lpwstr>
  </property>
</Properties>
</file>