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<sst xmlns="http://schemas.openxmlformats.org/spreadsheetml/2006/main" count="506" uniqueCount="458">
  <si>
    <t>京沪深强转弱</t>
  </si>
  <si>
    <t>京沪深弱转强</t>
  </si>
  <si>
    <t>代码</t>
  </si>
  <si>
    <t>简称</t>
  </si>
  <si>
    <t>总市值</t>
  </si>
  <si>
    <t>绩优股</t>
  </si>
  <si>
    <t>137611.13亿</t>
  </si>
  <si>
    <t>中证800</t>
  </si>
  <si>
    <t>568140.50亿</t>
  </si>
  <si>
    <t>中小综指</t>
  </si>
  <si>
    <t>107028.91亿</t>
  </si>
  <si>
    <t>证金汇金持股</t>
  </si>
  <si>
    <t>133693.13亿</t>
  </si>
  <si>
    <t>全指材料</t>
  </si>
  <si>
    <t>50111.01亿</t>
  </si>
  <si>
    <t>中证500</t>
  </si>
  <si>
    <t>124088.70亿</t>
  </si>
  <si>
    <t>全指能源</t>
  </si>
  <si>
    <t>40858.22亿</t>
  </si>
  <si>
    <t>中证1000</t>
  </si>
  <si>
    <t>112092.27亿</t>
  </si>
  <si>
    <t>QFII重仓</t>
  </si>
  <si>
    <t>38563.79亿</t>
  </si>
  <si>
    <t>陆股通重仓</t>
  </si>
  <si>
    <t>98230.18亿</t>
  </si>
  <si>
    <t>全指医药</t>
  </si>
  <si>
    <t>37859.99亿</t>
  </si>
  <si>
    <t>红利指数</t>
  </si>
  <si>
    <t>85706.11亿</t>
  </si>
  <si>
    <t>医药</t>
  </si>
  <si>
    <t>35925.36亿</t>
  </si>
  <si>
    <t>上证380</t>
  </si>
  <si>
    <t>72728.93亿</t>
  </si>
  <si>
    <t>贵州板块</t>
  </si>
  <si>
    <t>21567.43亿</t>
  </si>
  <si>
    <t>含可转债</t>
  </si>
  <si>
    <t>70521.98亿</t>
  </si>
  <si>
    <t>QFII新进</t>
  </si>
  <si>
    <t>19365.41亿</t>
  </si>
  <si>
    <t>光伏</t>
  </si>
  <si>
    <t>69283.46亿</t>
  </si>
  <si>
    <t>稀缺资源</t>
  </si>
  <si>
    <t>15786.64亿</t>
  </si>
  <si>
    <t>浙江板块</t>
  </si>
  <si>
    <t>66914.49亿</t>
  </si>
  <si>
    <t>煤炭</t>
  </si>
  <si>
    <t>15647.76亿</t>
  </si>
  <si>
    <t>专精特新</t>
  </si>
  <si>
    <t>56394.63亿</t>
  </si>
  <si>
    <t>即将解禁</t>
  </si>
  <si>
    <t>10748.50亿</t>
  </si>
  <si>
    <t>MSCI中盘</t>
  </si>
  <si>
    <t>48261.25亿</t>
  </si>
  <si>
    <t>农林牧渔</t>
  </si>
  <si>
    <t>10127.00亿</t>
  </si>
  <si>
    <t>高市净率</t>
  </si>
  <si>
    <t>35832.31亿</t>
  </si>
  <si>
    <t>军工信息化</t>
  </si>
  <si>
    <t>8013.07亿</t>
  </si>
  <si>
    <t>白酒概念</t>
  </si>
  <si>
    <t>35005.81亿</t>
  </si>
  <si>
    <t>户数减少</t>
  </si>
  <si>
    <t>7734.37亿</t>
  </si>
  <si>
    <t>拟减持</t>
  </si>
  <si>
    <t>34706.89亿</t>
  </si>
  <si>
    <t>发可转债</t>
  </si>
  <si>
    <t>7510.44亿</t>
  </si>
  <si>
    <t>山东板块</t>
  </si>
  <si>
    <t>33683.22亿</t>
  </si>
  <si>
    <t>猪肉</t>
  </si>
  <si>
    <t>7424.30亿</t>
  </si>
  <si>
    <t>股权集中</t>
  </si>
  <si>
    <t>31429.37亿</t>
  </si>
  <si>
    <t>BC电池</t>
  </si>
  <si>
    <t>7312.41亿</t>
  </si>
  <si>
    <t>养老金持股</t>
  </si>
  <si>
    <t>27006.46亿</t>
  </si>
  <si>
    <t>宠物经济</t>
  </si>
  <si>
    <t>5049.28亿</t>
  </si>
  <si>
    <t>石油</t>
  </si>
  <si>
    <t>26014.64亿</t>
  </si>
  <si>
    <t>密集调研</t>
  </si>
  <si>
    <t>4776.15亿</t>
  </si>
  <si>
    <t>创新药</t>
  </si>
  <si>
    <t>25155.23亿</t>
  </si>
  <si>
    <t>化纤</t>
  </si>
  <si>
    <t>4184.46亿</t>
  </si>
  <si>
    <t>参股金融</t>
  </si>
  <si>
    <t>24546.18亿</t>
  </si>
  <si>
    <t>船舶</t>
  </si>
  <si>
    <t>4002.02亿</t>
  </si>
  <si>
    <t>定增预案</t>
  </si>
  <si>
    <t>19374.47亿</t>
  </si>
  <si>
    <t>吉林板块</t>
  </si>
  <si>
    <t>3597.61亿</t>
  </si>
  <si>
    <t>安徽板块</t>
  </si>
  <si>
    <t>18510.41亿</t>
  </si>
  <si>
    <t>鸡肉</t>
  </si>
  <si>
    <t>2939.50亿</t>
  </si>
  <si>
    <t>含GDR</t>
  </si>
  <si>
    <t>17668.50亿</t>
  </si>
  <si>
    <t>商贸代理</t>
  </si>
  <si>
    <t>1053.63亿</t>
  </si>
  <si>
    <t>建筑</t>
  </si>
  <si>
    <t>16440.14亿</t>
  </si>
  <si>
    <t>配股预案</t>
  </si>
  <si>
    <t>--</t>
  </si>
  <si>
    <t>合成生物</t>
  </si>
  <si>
    <t>16056.75亿</t>
  </si>
  <si>
    <t>科创生物</t>
  </si>
  <si>
    <t>社保新进</t>
  </si>
  <si>
    <t>15467.11亿</t>
  </si>
  <si>
    <t>绿色电力</t>
  </si>
  <si>
    <t>湖南板块</t>
  </si>
  <si>
    <t>14780.45亿</t>
  </si>
  <si>
    <t>资源优势</t>
  </si>
  <si>
    <t>科创100</t>
  </si>
  <si>
    <t>14226.04亿</t>
  </si>
  <si>
    <t>文化指数</t>
  </si>
  <si>
    <t>仿制药</t>
  </si>
  <si>
    <t>13565.99亿</t>
  </si>
  <si>
    <t>新冠检测</t>
  </si>
  <si>
    <t>13459.99亿</t>
  </si>
  <si>
    <t>新进指标股</t>
  </si>
  <si>
    <t>12845.12亿</t>
  </si>
  <si>
    <t>陕西板块</t>
  </si>
  <si>
    <t>12823.59亿</t>
  </si>
  <si>
    <t>锂矿</t>
  </si>
  <si>
    <t>12805.10亿</t>
  </si>
  <si>
    <t>基因概念</t>
  </si>
  <si>
    <t>12135.30亿</t>
  </si>
  <si>
    <t>超临界发电</t>
  </si>
  <si>
    <t>11960.27亿</t>
  </si>
  <si>
    <t>河北板块</t>
  </si>
  <si>
    <t>11653.26亿</t>
  </si>
  <si>
    <t>盐湖提锂</t>
  </si>
  <si>
    <t>11455.65亿</t>
  </si>
  <si>
    <t>肝炎概念</t>
  </si>
  <si>
    <t>11392.96亿</t>
  </si>
  <si>
    <t>久不分红</t>
  </si>
  <si>
    <t>11297.19亿</t>
  </si>
  <si>
    <t>定增股</t>
  </si>
  <si>
    <t>10999.78亿</t>
  </si>
  <si>
    <t>房地产</t>
  </si>
  <si>
    <t>10817.31亿</t>
  </si>
  <si>
    <t>新冠药概念</t>
  </si>
  <si>
    <t>10269.98亿</t>
  </si>
  <si>
    <t>医美概念</t>
  </si>
  <si>
    <t>10045.11亿</t>
  </si>
  <si>
    <t>BIPV概念</t>
  </si>
  <si>
    <t>9901.94亿</t>
  </si>
  <si>
    <t>员工持股</t>
  </si>
  <si>
    <t>9777.42亿</t>
  </si>
  <si>
    <t>钙钛矿电池</t>
  </si>
  <si>
    <t>9277.41亿</t>
  </si>
  <si>
    <t>可燃冰</t>
  </si>
  <si>
    <t>9261.79亿</t>
  </si>
  <si>
    <t>磷概念</t>
  </si>
  <si>
    <t>9024.02亿</t>
  </si>
  <si>
    <t>镍金属</t>
  </si>
  <si>
    <t>8960.35亿</t>
  </si>
  <si>
    <t>TOPCon电池</t>
  </si>
  <si>
    <t>8880.28亿</t>
  </si>
  <si>
    <t>民营医院</t>
  </si>
  <si>
    <t>8331.40亿</t>
  </si>
  <si>
    <t>辽宁板块</t>
  </si>
  <si>
    <t>7948.00亿</t>
  </si>
  <si>
    <t>江西板块</t>
  </si>
  <si>
    <t>7852.10亿</t>
  </si>
  <si>
    <t>新疆板块</t>
  </si>
  <si>
    <t>7558.35亿</t>
  </si>
  <si>
    <t>HJT电池</t>
  </si>
  <si>
    <t>7451.56亿</t>
  </si>
  <si>
    <t>仓储物流</t>
  </si>
  <si>
    <t>7056.61亿</t>
  </si>
  <si>
    <t>传媒娱乐</t>
  </si>
  <si>
    <t>6946.62亿</t>
  </si>
  <si>
    <t>维生素</t>
  </si>
  <si>
    <t>6754.13亿</t>
  </si>
  <si>
    <t>通用机械</t>
  </si>
  <si>
    <t>6655.46亿</t>
  </si>
  <si>
    <t>工程机械</t>
  </si>
  <si>
    <t>6436.34亿</t>
  </si>
  <si>
    <t>免疫治疗</t>
  </si>
  <si>
    <t>6181.09亿</t>
  </si>
  <si>
    <t>聚氨酯</t>
  </si>
  <si>
    <t>5573.98亿</t>
  </si>
  <si>
    <t>钴金属</t>
  </si>
  <si>
    <t>5232.33亿</t>
  </si>
  <si>
    <t>辅助生殖</t>
  </si>
  <si>
    <t>5181.65亿</t>
  </si>
  <si>
    <t>氟概念</t>
  </si>
  <si>
    <t>4645.32亿</t>
  </si>
  <si>
    <t>风险提示</t>
  </si>
  <si>
    <t>4304.39亿</t>
  </si>
  <si>
    <t>光热发电</t>
  </si>
  <si>
    <t>4085.49亿</t>
  </si>
  <si>
    <t>工业气体</t>
  </si>
  <si>
    <t>3625.58亿</t>
  </si>
  <si>
    <t>次新超跌</t>
  </si>
  <si>
    <t>3314.97亿</t>
  </si>
  <si>
    <t>供气供热</t>
  </si>
  <si>
    <t>3241.37亿</t>
  </si>
  <si>
    <t>国开持股</t>
  </si>
  <si>
    <t>3230.91亿</t>
  </si>
  <si>
    <t>海南板块</t>
  </si>
  <si>
    <t>3214.20亿</t>
  </si>
  <si>
    <t>家居用品</t>
  </si>
  <si>
    <t>3205.39亿</t>
  </si>
  <si>
    <t>高质押股</t>
  </si>
  <si>
    <t>3080.01亿</t>
  </si>
  <si>
    <t>甘肃板块</t>
  </si>
  <si>
    <t>2874.66亿</t>
  </si>
  <si>
    <t>文教休闲</t>
  </si>
  <si>
    <t>2574.21亿</t>
  </si>
  <si>
    <t>被举牌</t>
  </si>
  <si>
    <t>2544.10亿</t>
  </si>
  <si>
    <t>西藏板块</t>
  </si>
  <si>
    <t>2328.67亿</t>
  </si>
  <si>
    <t>医废处理</t>
  </si>
  <si>
    <t>2262.43亿</t>
  </si>
  <si>
    <t>代糖概念</t>
  </si>
  <si>
    <t>2115.70亿</t>
  </si>
  <si>
    <t>造纸</t>
  </si>
  <si>
    <t>2061.97亿</t>
  </si>
  <si>
    <t>虫害防治</t>
  </si>
  <si>
    <t>1931.36亿</t>
  </si>
  <si>
    <t>宁夏板块</t>
  </si>
  <si>
    <t>1915.83亿</t>
  </si>
  <si>
    <t>供销社</t>
  </si>
  <si>
    <t>1585.05亿</t>
  </si>
  <si>
    <t>草甘膦</t>
  </si>
  <si>
    <t>1583.11亿</t>
  </si>
  <si>
    <t>水务</t>
  </si>
  <si>
    <t>1406.21亿</t>
  </si>
  <si>
    <t>壳资源</t>
  </si>
  <si>
    <t>1215.55亿</t>
  </si>
  <si>
    <t>Ｂ股指数</t>
  </si>
  <si>
    <t>685.10亿</t>
  </si>
  <si>
    <t>水产品</t>
  </si>
  <si>
    <t>329.18亿</t>
  </si>
  <si>
    <t>大盘成长</t>
  </si>
  <si>
    <t>国证成长</t>
  </si>
  <si>
    <t>国证基建</t>
  </si>
  <si>
    <t>深证价值</t>
  </si>
  <si>
    <t>深证治理</t>
  </si>
  <si>
    <t>深证红利</t>
  </si>
  <si>
    <t>国证治理</t>
  </si>
  <si>
    <t>国证服务</t>
  </si>
  <si>
    <t>创成长</t>
  </si>
  <si>
    <t>创质量</t>
  </si>
  <si>
    <t>业绩预降</t>
  </si>
  <si>
    <t>科创材料</t>
  </si>
  <si>
    <t>科创高装</t>
  </si>
  <si>
    <t>沪股通</t>
  </si>
  <si>
    <t>治理指数</t>
  </si>
  <si>
    <t>国企改革</t>
  </si>
  <si>
    <t>中证 500</t>
  </si>
  <si>
    <t>深主板50</t>
  </si>
  <si>
    <t>小盘成长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</si>
  <si>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</si>
  <si>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</si>
  <si>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</si>
  <si>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</si>
  <si>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</si>
  <si>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</si>
  <si>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</si>
  <si>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</si>
  <si>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</si>
  <si>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</si>
  <si>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</si>
  <si>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</si>
  <si>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</si>
  <si>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</si>
  <si>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</si>
  <si>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</si>
  <si>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</si>
  <si>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</si>
  <si>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</si>
  <si>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</si>
  <si>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</si>
  <si>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</si>
  <si>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</si>
  <si>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</si>
  <si>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</si>
  <si>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</si>
  <si>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</si>
  <si>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</si>
  <si>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</si>
  <si>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</si>
  <si>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</si>
  <si>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</si>
  <si>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</si>
  <si>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</si>
  <si>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SP00</t>
  </si>
  <si>
    <t>纸浆连续</t>
  </si>
  <si>
    <t>MA00</t>
  </si>
  <si>
    <t>甲醇连续</t>
  </si>
  <si>
    <t>CS00</t>
  </si>
  <si>
    <t>淀粉连续</t>
  </si>
  <si>
    <t>J00</t>
  </si>
  <si>
    <t>焦炭连续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</si>
  <si>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</si>
  <si>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</si>
  <si>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</si>
  <si>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</si>
  <si>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</si>
  <si>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</si>
  <si>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</si>
  <si>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</si>
  <si>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</si>
  <si>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</si>
  <si>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</si>
  <si>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</si>
  <si>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</si>
  <si>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</si>
  <si>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</si>
  <si>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</si>
  <si>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</si>
  <si>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</si>
  <si>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</si>
  <si>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</si>
  <si>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</si>
  <si>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</si>
  <si>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</si>
  <si>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</si>
  <si>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</si>
  <si>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</si>
  <si>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</si>
  <si>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</si>
  <si>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CJ00</t>
  </si>
  <si>
    <t>红枣连续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</si>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</sst>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G9" sqref="G9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"880835"</f>
        <v>880835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6.5" spans="1:6">
      <c r="A4" s="30" t="str">
        <f>"399101"</f>
        <v>399101</v>
      </c>
      <c r="B4" s="30" t="s">
        <v>9</v>
      </c>
      <c r="C4" s="30" t="s">
        <v>10</v>
      </c>
      <c r="D4" s="30" t="str">
        <f>"880857"</f>
        <v>880857</v>
      </c>
      <c r="E4" s="30" t="s">
        <v>11</v>
      </c>
      <c r="F4" s="30" t="s">
        <v>12</v>
      </c>
    </row>
    <row r="5" ht="16.5" spans="1:6">
      <c r="A5" s="30" t="str">
        <f>"000987"</f>
        <v>000987</v>
      </c>
      <c r="B5" s="30" t="s">
        <v>13</v>
      </c>
      <c r="C5" s="30" t="s">
        <v>14</v>
      </c>
      <c r="D5" s="30" t="str">
        <f>"000905"</f>
        <v>000905</v>
      </c>
      <c r="E5" s="30" t="s">
        <v>15</v>
      </c>
      <c r="F5" s="30" t="s">
        <v>16</v>
      </c>
    </row>
    <row r="6" ht="16.5" spans="1:6">
      <c r="A6" s="30" t="str">
        <f>"000986"</f>
        <v>000986</v>
      </c>
      <c r="B6" s="30" t="s">
        <v>17</v>
      </c>
      <c r="C6" s="30" t="s">
        <v>18</v>
      </c>
      <c r="D6" s="30" t="str">
        <f>"000852"</f>
        <v>000852</v>
      </c>
      <c r="E6" s="30" t="s">
        <v>19</v>
      </c>
      <c r="F6" s="30" t="s">
        <v>20</v>
      </c>
    </row>
    <row r="7" ht="16.5" spans="1:6">
      <c r="A7" s="30" t="str">
        <f>"880802"</f>
        <v>880802</v>
      </c>
      <c r="B7" s="30" t="s">
        <v>21</v>
      </c>
      <c r="C7" s="30" t="s">
        <v>22</v>
      </c>
      <c r="D7" s="30" t="str">
        <f>"880678"</f>
        <v>880678</v>
      </c>
      <c r="E7" s="30" t="s">
        <v>23</v>
      </c>
      <c r="F7" s="30" t="s">
        <v>24</v>
      </c>
    </row>
    <row r="8" ht="16.5" spans="1:6">
      <c r="A8" s="30" t="str">
        <f>"000991"</f>
        <v>000991</v>
      </c>
      <c r="B8" s="30" t="s">
        <v>25</v>
      </c>
      <c r="C8" s="30" t="s">
        <v>26</v>
      </c>
      <c r="D8" s="30" t="str">
        <f>"000015"</f>
        <v>000015</v>
      </c>
      <c r="E8" s="30" t="s">
        <v>27</v>
      </c>
      <c r="F8" s="30" t="s">
        <v>28</v>
      </c>
    </row>
    <row r="9" ht="16.5" spans="1:6">
      <c r="A9" s="31" t="str">
        <f>"880400"</f>
        <v>880400</v>
      </c>
      <c r="B9" s="31" t="s">
        <v>29</v>
      </c>
      <c r="C9" s="30" t="s">
        <v>30</v>
      </c>
      <c r="D9" s="30" t="str">
        <f>"000009"</f>
        <v>000009</v>
      </c>
      <c r="E9" s="30" t="s">
        <v>31</v>
      </c>
      <c r="F9" s="30" t="s">
        <v>32</v>
      </c>
    </row>
    <row r="10" ht="16.5" spans="1:6">
      <c r="A10" s="30" t="str">
        <f>"880229"</f>
        <v>880229</v>
      </c>
      <c r="B10" s="30" t="s">
        <v>33</v>
      </c>
      <c r="C10" s="30" t="s">
        <v>34</v>
      </c>
      <c r="D10" s="30" t="str">
        <f>"880524"</f>
        <v>880524</v>
      </c>
      <c r="E10" s="30" t="s">
        <v>35</v>
      </c>
      <c r="F10" s="30" t="s">
        <v>36</v>
      </c>
    </row>
    <row r="11" ht="16.5" spans="1:6">
      <c r="A11" s="30" t="str">
        <f>"880781"</f>
        <v>880781</v>
      </c>
      <c r="B11" s="30" t="s">
        <v>37</v>
      </c>
      <c r="C11" s="30" t="s">
        <v>38</v>
      </c>
      <c r="D11" s="30" t="str">
        <f>"880544"</f>
        <v>880544</v>
      </c>
      <c r="E11" s="30" t="s">
        <v>39</v>
      </c>
      <c r="F11" s="30" t="s">
        <v>40</v>
      </c>
    </row>
    <row r="12" ht="16.5" spans="1:6">
      <c r="A12" s="30" t="str">
        <f>"880505"</f>
        <v>880505</v>
      </c>
      <c r="B12" s="30" t="s">
        <v>41</v>
      </c>
      <c r="C12" s="30" t="s">
        <v>42</v>
      </c>
      <c r="D12" s="30" t="str">
        <f>"880228"</f>
        <v>880228</v>
      </c>
      <c r="E12" s="30" t="s">
        <v>43</v>
      </c>
      <c r="F12" s="30" t="s">
        <v>44</v>
      </c>
    </row>
    <row r="13" ht="16.5" spans="1:6">
      <c r="A13" s="30" t="str">
        <f>"880301"</f>
        <v>880301</v>
      </c>
      <c r="B13" s="30" t="s">
        <v>45</v>
      </c>
      <c r="C13" s="30" t="s">
        <v>46</v>
      </c>
      <c r="D13" s="30" t="str">
        <f>"880735"</f>
        <v>880735</v>
      </c>
      <c r="E13" s="30" t="s">
        <v>47</v>
      </c>
      <c r="F13" s="30" t="s">
        <v>48</v>
      </c>
    </row>
    <row r="14" ht="16.5" spans="1:6">
      <c r="A14" s="30" t="str">
        <f>"880897"</f>
        <v>880897</v>
      </c>
      <c r="B14" s="30" t="s">
        <v>49</v>
      </c>
      <c r="C14" s="30" t="s">
        <v>50</v>
      </c>
      <c r="D14" s="30" t="str">
        <f>"880771"</f>
        <v>880771</v>
      </c>
      <c r="E14" s="30" t="s">
        <v>51</v>
      </c>
      <c r="F14" s="30" t="s">
        <v>52</v>
      </c>
    </row>
    <row r="15" ht="16.5" spans="1:6">
      <c r="A15" s="30" t="str">
        <f>"880360"</f>
        <v>880360</v>
      </c>
      <c r="B15" s="30" t="s">
        <v>53</v>
      </c>
      <c r="C15" s="30" t="s">
        <v>54</v>
      </c>
      <c r="D15" s="30" t="str">
        <f>"880827"</f>
        <v>880827</v>
      </c>
      <c r="E15" s="30" t="s">
        <v>55</v>
      </c>
      <c r="F15" s="30" t="s">
        <v>56</v>
      </c>
    </row>
    <row r="16" ht="16.5" spans="1:6">
      <c r="A16" s="30" t="str">
        <f>"880528"</f>
        <v>880528</v>
      </c>
      <c r="B16" s="30" t="s">
        <v>57</v>
      </c>
      <c r="C16" s="30" t="s">
        <v>58</v>
      </c>
      <c r="D16" s="30" t="str">
        <f>"880564"</f>
        <v>880564</v>
      </c>
      <c r="E16" s="30" t="s">
        <v>59</v>
      </c>
      <c r="F16" s="30" t="s">
        <v>60</v>
      </c>
    </row>
    <row r="17" ht="16.5" spans="1:6">
      <c r="A17" s="30" t="str">
        <f>"880877"</f>
        <v>880877</v>
      </c>
      <c r="B17" s="30" t="s">
        <v>61</v>
      </c>
      <c r="C17" s="30" t="s">
        <v>62</v>
      </c>
      <c r="D17" s="30" t="str">
        <f>"880815"</f>
        <v>880815</v>
      </c>
      <c r="E17" s="30" t="s">
        <v>63</v>
      </c>
      <c r="F17" s="30" t="s">
        <v>64</v>
      </c>
    </row>
    <row r="18" ht="16.5" spans="1:6">
      <c r="A18" s="30" t="str">
        <f>"880723"</f>
        <v>880723</v>
      </c>
      <c r="B18" s="30" t="s">
        <v>65</v>
      </c>
      <c r="C18" s="30" t="s">
        <v>66</v>
      </c>
      <c r="D18" s="30" t="str">
        <f>"880215"</f>
        <v>880215</v>
      </c>
      <c r="E18" s="30" t="s">
        <v>67</v>
      </c>
      <c r="F18" s="30" t="s">
        <v>68</v>
      </c>
    </row>
    <row r="19" ht="16.5" spans="1:6">
      <c r="A19" s="30" t="str">
        <f>"880936"</f>
        <v>880936</v>
      </c>
      <c r="B19" s="30" t="s">
        <v>69</v>
      </c>
      <c r="C19" s="30" t="s">
        <v>70</v>
      </c>
      <c r="D19" s="30" t="str">
        <f>"880769"</f>
        <v>880769</v>
      </c>
      <c r="E19" s="30" t="s">
        <v>71</v>
      </c>
      <c r="F19" s="30" t="s">
        <v>72</v>
      </c>
    </row>
    <row r="20" ht="16.5" spans="1:6">
      <c r="A20" s="30" t="str">
        <f>"880684"</f>
        <v>880684</v>
      </c>
      <c r="B20" s="30" t="s">
        <v>73</v>
      </c>
      <c r="C20" s="30" t="s">
        <v>74</v>
      </c>
      <c r="D20" s="30" t="str">
        <f>"880894"</f>
        <v>880894</v>
      </c>
      <c r="E20" s="30" t="s">
        <v>75</v>
      </c>
      <c r="F20" s="30" t="s">
        <v>76</v>
      </c>
    </row>
    <row r="21" ht="16.5" spans="1:6">
      <c r="A21" s="30" t="str">
        <f>"880707"</f>
        <v>880707</v>
      </c>
      <c r="B21" s="30" t="s">
        <v>77</v>
      </c>
      <c r="C21" s="30" t="s">
        <v>78</v>
      </c>
      <c r="D21" s="30" t="str">
        <f>"880310"</f>
        <v>880310</v>
      </c>
      <c r="E21" s="30" t="s">
        <v>79</v>
      </c>
      <c r="F21" s="30" t="s">
        <v>80</v>
      </c>
    </row>
    <row r="22" ht="16.5" spans="1:6">
      <c r="A22" s="30" t="str">
        <f>"880816"</f>
        <v>880816</v>
      </c>
      <c r="B22" s="30" t="s">
        <v>81</v>
      </c>
      <c r="C22" s="30" t="s">
        <v>82</v>
      </c>
      <c r="D22" s="30" t="str">
        <f>"880652"</f>
        <v>880652</v>
      </c>
      <c r="E22" s="30" t="s">
        <v>83</v>
      </c>
      <c r="F22" s="30" t="s">
        <v>84</v>
      </c>
    </row>
    <row r="23" ht="16.5" spans="1:6">
      <c r="A23" s="30" t="str">
        <f>"880330"</f>
        <v>880330</v>
      </c>
      <c r="B23" s="30" t="s">
        <v>85</v>
      </c>
      <c r="C23" s="30" t="s">
        <v>86</v>
      </c>
      <c r="D23" s="30" t="str">
        <f>"880538"</f>
        <v>880538</v>
      </c>
      <c r="E23" s="30" t="s">
        <v>87</v>
      </c>
      <c r="F23" s="30" t="s">
        <v>88</v>
      </c>
    </row>
    <row r="24" ht="16.5" spans="1:6">
      <c r="A24" s="30" t="str">
        <f>"880431"</f>
        <v>880431</v>
      </c>
      <c r="B24" s="30" t="s">
        <v>89</v>
      </c>
      <c r="C24" s="30" t="s">
        <v>90</v>
      </c>
      <c r="D24" s="30" t="str">
        <f>"880850"</f>
        <v>880850</v>
      </c>
      <c r="E24" s="30" t="s">
        <v>91</v>
      </c>
      <c r="F24" s="30" t="s">
        <v>92</v>
      </c>
    </row>
    <row r="25" ht="16.5" spans="1:6">
      <c r="A25" s="30" t="str">
        <f>"880203"</f>
        <v>880203</v>
      </c>
      <c r="B25" s="30" t="s">
        <v>93</v>
      </c>
      <c r="C25" s="30" t="s">
        <v>94</v>
      </c>
      <c r="D25" s="30" t="str">
        <f>"880224"</f>
        <v>880224</v>
      </c>
      <c r="E25" s="30" t="s">
        <v>95</v>
      </c>
      <c r="F25" s="30" t="s">
        <v>96</v>
      </c>
    </row>
    <row r="26" ht="16.5" spans="1:6">
      <c r="A26" s="30" t="str">
        <f>"880764"</f>
        <v>880764</v>
      </c>
      <c r="B26" s="30" t="s">
        <v>97</v>
      </c>
      <c r="C26" s="30" t="s">
        <v>98</v>
      </c>
      <c r="D26" s="30" t="str">
        <f>"880634"</f>
        <v>880634</v>
      </c>
      <c r="E26" s="30" t="s">
        <v>99</v>
      </c>
      <c r="F26" s="30" t="s">
        <v>100</v>
      </c>
    </row>
    <row r="27" ht="16.5" spans="1:6">
      <c r="A27" s="30" t="str">
        <f>"880414"</f>
        <v>880414</v>
      </c>
      <c r="B27" s="30" t="s">
        <v>101</v>
      </c>
      <c r="C27" s="30" t="s">
        <v>102</v>
      </c>
      <c r="D27" s="30" t="str">
        <f>"880476"</f>
        <v>880476</v>
      </c>
      <c r="E27" s="30" t="s">
        <v>103</v>
      </c>
      <c r="F27" s="30" t="s">
        <v>104</v>
      </c>
    </row>
    <row r="28" ht="16.5" spans="1:6">
      <c r="A28" s="30" t="str">
        <f>"880890"</f>
        <v>880890</v>
      </c>
      <c r="B28" s="30" t="s">
        <v>105</v>
      </c>
      <c r="C28" s="30" t="s">
        <v>106</v>
      </c>
      <c r="D28" s="30" t="str">
        <f>"880530"</f>
        <v>880530</v>
      </c>
      <c r="E28" s="30" t="s">
        <v>107</v>
      </c>
      <c r="F28" s="30" t="s">
        <v>108</v>
      </c>
    </row>
    <row r="29" ht="16.5" spans="1:6">
      <c r="A29" s="30" t="str">
        <f>"000683"</f>
        <v>000683</v>
      </c>
      <c r="B29" s="30" t="s">
        <v>109</v>
      </c>
      <c r="C29" s="30" t="s">
        <v>106</v>
      </c>
      <c r="D29" s="30" t="str">
        <f>"880783"</f>
        <v>880783</v>
      </c>
      <c r="E29" s="30" t="s">
        <v>110</v>
      </c>
      <c r="F29" s="30" t="s">
        <v>111</v>
      </c>
    </row>
    <row r="30" ht="16.5" spans="1:6">
      <c r="A30" s="30" t="str">
        <f>"399438"</f>
        <v>399438</v>
      </c>
      <c r="B30" s="30" t="s">
        <v>112</v>
      </c>
      <c r="C30" s="30" t="s">
        <v>106</v>
      </c>
      <c r="D30" s="30" t="str">
        <f>"880221"</f>
        <v>880221</v>
      </c>
      <c r="E30" s="30" t="s">
        <v>113</v>
      </c>
      <c r="F30" s="30" t="s">
        <v>114</v>
      </c>
    </row>
    <row r="31" ht="16.5" spans="1:6">
      <c r="A31" s="30" t="str">
        <f>"399319"</f>
        <v>399319</v>
      </c>
      <c r="B31" s="30" t="s">
        <v>115</v>
      </c>
      <c r="C31" s="30" t="s">
        <v>106</v>
      </c>
      <c r="D31" s="30" t="str">
        <f>"000698"</f>
        <v>000698</v>
      </c>
      <c r="E31" s="30" t="s">
        <v>116</v>
      </c>
      <c r="F31" s="30" t="s">
        <v>117</v>
      </c>
    </row>
    <row r="32" ht="16.5" spans="1:6">
      <c r="A32" s="30" t="str">
        <f>"399248"</f>
        <v>399248</v>
      </c>
      <c r="B32" s="30" t="s">
        <v>118</v>
      </c>
      <c r="C32" s="30" t="s">
        <v>106</v>
      </c>
      <c r="D32" s="30" t="str">
        <f>"880960"</f>
        <v>880960</v>
      </c>
      <c r="E32" s="30" t="s">
        <v>119</v>
      </c>
      <c r="F32" s="30" t="s">
        <v>120</v>
      </c>
    </row>
    <row r="33" ht="17.25" spans="1:6">
      <c r="A33" s="32"/>
      <c r="B33" s="32"/>
      <c r="C33" s="32"/>
      <c r="D33" s="30" t="str">
        <f>"880976"</f>
        <v>880976</v>
      </c>
      <c r="E33" s="30" t="s">
        <v>121</v>
      </c>
      <c r="F33" s="30" t="s">
        <v>122</v>
      </c>
    </row>
    <row r="34" ht="17.25" spans="1:6">
      <c r="A34" s="32"/>
      <c r="B34" s="32"/>
      <c r="C34" s="32"/>
      <c r="D34" s="30" t="str">
        <f>"880603"</f>
        <v>880603</v>
      </c>
      <c r="E34" s="30" t="s">
        <v>123</v>
      </c>
      <c r="F34" s="30" t="s">
        <v>124</v>
      </c>
    </row>
    <row r="35" ht="17.25" spans="1:6">
      <c r="A35" s="32"/>
      <c r="B35" s="32"/>
      <c r="C35" s="32"/>
      <c r="D35" s="30" t="str">
        <f>"880208"</f>
        <v>880208</v>
      </c>
      <c r="E35" s="30" t="s">
        <v>125</v>
      </c>
      <c r="F35" s="30" t="s">
        <v>126</v>
      </c>
    </row>
    <row r="36" ht="17.25" spans="1:6">
      <c r="A36" s="32"/>
      <c r="B36" s="32"/>
      <c r="C36" s="32"/>
      <c r="D36" s="30" t="str">
        <f>"880761"</f>
        <v>880761</v>
      </c>
      <c r="E36" s="30" t="s">
        <v>127</v>
      </c>
      <c r="F36" s="30" t="s">
        <v>128</v>
      </c>
    </row>
    <row r="37" ht="17.25" spans="1:6">
      <c r="A37" s="32"/>
      <c r="B37" s="32"/>
      <c r="C37" s="32"/>
      <c r="D37" s="30" t="str">
        <f>"880913"</f>
        <v>880913</v>
      </c>
      <c r="E37" s="30" t="s">
        <v>129</v>
      </c>
      <c r="F37" s="30" t="s">
        <v>130</v>
      </c>
    </row>
    <row r="38" ht="17.25" spans="1:6">
      <c r="A38" s="32"/>
      <c r="B38" s="32"/>
      <c r="C38" s="32"/>
      <c r="D38" s="30" t="str">
        <f>"880627"</f>
        <v>880627</v>
      </c>
      <c r="E38" s="30" t="s">
        <v>131</v>
      </c>
      <c r="F38" s="30" t="s">
        <v>132</v>
      </c>
    </row>
    <row r="39" ht="17.25" spans="1:6">
      <c r="A39" s="32"/>
      <c r="B39" s="32"/>
      <c r="C39" s="32"/>
      <c r="D39" s="30" t="str">
        <f>"880211"</f>
        <v>880211</v>
      </c>
      <c r="E39" s="30" t="s">
        <v>133</v>
      </c>
      <c r="F39" s="30" t="s">
        <v>134</v>
      </c>
    </row>
    <row r="40" ht="17.25" spans="1:6">
      <c r="A40" s="32"/>
      <c r="B40" s="32"/>
      <c r="C40" s="32"/>
      <c r="D40" s="30" t="str">
        <f>"880727"</f>
        <v>880727</v>
      </c>
      <c r="E40" s="30" t="s">
        <v>135</v>
      </c>
      <c r="F40" s="30" t="s">
        <v>136</v>
      </c>
    </row>
    <row r="41" ht="17.25" spans="1:6">
      <c r="A41" s="32"/>
      <c r="B41" s="32"/>
      <c r="C41" s="32"/>
      <c r="D41" s="30" t="str">
        <f>"880623"</f>
        <v>880623</v>
      </c>
      <c r="E41" s="30" t="s">
        <v>137</v>
      </c>
      <c r="F41" s="30" t="s">
        <v>138</v>
      </c>
    </row>
    <row r="42" ht="17.25" spans="1:6">
      <c r="A42" s="32"/>
      <c r="B42" s="32"/>
      <c r="C42" s="32"/>
      <c r="D42" s="30" t="str">
        <f>"880882"</f>
        <v>880882</v>
      </c>
      <c r="E42" s="30" t="s">
        <v>139</v>
      </c>
      <c r="F42" s="30" t="s">
        <v>140</v>
      </c>
    </row>
    <row r="43" ht="17.25" spans="1:6">
      <c r="A43" s="32"/>
      <c r="B43" s="32"/>
      <c r="C43" s="32"/>
      <c r="D43" s="30" t="str">
        <f>"880856"</f>
        <v>880856</v>
      </c>
      <c r="E43" s="30" t="s">
        <v>141</v>
      </c>
      <c r="F43" s="30" t="s">
        <v>142</v>
      </c>
    </row>
    <row r="44" ht="17.25" spans="1:6">
      <c r="A44" s="32"/>
      <c r="B44" s="32"/>
      <c r="C44" s="32"/>
      <c r="D44" s="30" t="str">
        <f>"880482"</f>
        <v>880482</v>
      </c>
      <c r="E44" s="30" t="s">
        <v>143</v>
      </c>
      <c r="F44" s="30" t="s">
        <v>144</v>
      </c>
    </row>
    <row r="45" ht="17.25" spans="1:6">
      <c r="A45" s="32"/>
      <c r="B45" s="32"/>
      <c r="C45" s="32"/>
      <c r="D45" s="30" t="str">
        <f>"880768"</f>
        <v>880768</v>
      </c>
      <c r="E45" s="30" t="s">
        <v>145</v>
      </c>
      <c r="F45" s="30" t="s">
        <v>146</v>
      </c>
    </row>
    <row r="46" ht="16.5" spans="1:6">
      <c r="A46" s="18"/>
      <c r="B46" s="18"/>
      <c r="C46" s="18"/>
      <c r="D46" s="30" t="str">
        <f>"880973"</f>
        <v>880973</v>
      </c>
      <c r="E46" s="30" t="s">
        <v>147</v>
      </c>
      <c r="F46" s="30" t="s">
        <v>148</v>
      </c>
    </row>
    <row r="47" ht="16.5" spans="1:6">
      <c r="A47" s="18"/>
      <c r="B47" s="18"/>
      <c r="C47" s="18"/>
      <c r="D47" s="30" t="str">
        <f>"880977"</f>
        <v>880977</v>
      </c>
      <c r="E47" s="30" t="s">
        <v>149</v>
      </c>
      <c r="F47" s="30" t="s">
        <v>150</v>
      </c>
    </row>
    <row r="48" ht="16.5" spans="1:6">
      <c r="A48" s="18"/>
      <c r="B48" s="18"/>
      <c r="C48" s="18"/>
      <c r="D48" s="30" t="str">
        <f>"880859"</f>
        <v>880859</v>
      </c>
      <c r="E48" s="30" t="s">
        <v>151</v>
      </c>
      <c r="F48" s="30" t="s">
        <v>152</v>
      </c>
    </row>
    <row r="49" ht="16.5" spans="1:6">
      <c r="A49" s="18"/>
      <c r="B49" s="18"/>
      <c r="C49" s="18"/>
      <c r="D49" s="30" t="str">
        <f>"880655"</f>
        <v>880655</v>
      </c>
      <c r="E49" s="30" t="s">
        <v>153</v>
      </c>
      <c r="F49" s="30" t="s">
        <v>154</v>
      </c>
    </row>
    <row r="50" ht="16.5" spans="1:6">
      <c r="A50" s="18"/>
      <c r="B50" s="18"/>
      <c r="C50" s="18"/>
      <c r="D50" s="30" t="str">
        <f>"880549"</f>
        <v>880549</v>
      </c>
      <c r="E50" s="30" t="s">
        <v>155</v>
      </c>
      <c r="F50" s="30" t="s">
        <v>156</v>
      </c>
    </row>
    <row r="51" ht="16.5" spans="1:6">
      <c r="A51" s="18"/>
      <c r="B51" s="18"/>
      <c r="C51" s="18"/>
      <c r="D51" s="30" t="str">
        <f>"880715"</f>
        <v>880715</v>
      </c>
      <c r="E51" s="30" t="s">
        <v>157</v>
      </c>
      <c r="F51" s="30" t="s">
        <v>158</v>
      </c>
    </row>
    <row r="52" ht="16.5" spans="1:6">
      <c r="A52" s="18"/>
      <c r="B52" s="18"/>
      <c r="C52" s="18"/>
      <c r="D52" s="30" t="str">
        <f>"880612"</f>
        <v>880612</v>
      </c>
      <c r="E52" s="30" t="s">
        <v>159</v>
      </c>
      <c r="F52" s="30" t="s">
        <v>160</v>
      </c>
    </row>
    <row r="53" ht="16.5" spans="1:6">
      <c r="A53" s="18"/>
      <c r="B53" s="18"/>
      <c r="C53" s="18"/>
      <c r="D53" s="30" t="str">
        <f>"880638"</f>
        <v>880638</v>
      </c>
      <c r="E53" s="30" t="s">
        <v>161</v>
      </c>
      <c r="F53" s="30" t="s">
        <v>162</v>
      </c>
    </row>
    <row r="54" ht="16.5" spans="1:6">
      <c r="A54" s="18"/>
      <c r="B54" s="18"/>
      <c r="C54" s="18"/>
      <c r="D54" s="30" t="str">
        <f>"880599"</f>
        <v>880599</v>
      </c>
      <c r="E54" s="30" t="s">
        <v>163</v>
      </c>
      <c r="F54" s="30" t="s">
        <v>164</v>
      </c>
    </row>
    <row r="55" ht="16.5" spans="1:6">
      <c r="A55" s="18"/>
      <c r="B55" s="18"/>
      <c r="C55" s="18"/>
      <c r="D55" s="30" t="str">
        <f>"880205"</f>
        <v>880205</v>
      </c>
      <c r="E55" s="30" t="s">
        <v>165</v>
      </c>
      <c r="F55" s="30" t="s">
        <v>166</v>
      </c>
    </row>
    <row r="56" ht="16.5" spans="1:6">
      <c r="A56" s="18"/>
      <c r="B56" s="18"/>
      <c r="C56" s="18"/>
      <c r="D56" s="30" t="str">
        <f>"880222"</f>
        <v>880222</v>
      </c>
      <c r="E56" s="30" t="s">
        <v>167</v>
      </c>
      <c r="F56" s="30" t="s">
        <v>168</v>
      </c>
    </row>
    <row r="57" ht="16.5" spans="1:6">
      <c r="A57" s="18"/>
      <c r="B57" s="18"/>
      <c r="C57" s="18"/>
      <c r="D57" s="30" t="str">
        <f>"880202"</f>
        <v>880202</v>
      </c>
      <c r="E57" s="30" t="s">
        <v>169</v>
      </c>
      <c r="F57" s="30" t="s">
        <v>170</v>
      </c>
    </row>
    <row r="58" ht="16.5" spans="1:6">
      <c r="A58" s="18"/>
      <c r="B58" s="18"/>
      <c r="C58" s="18"/>
      <c r="D58" s="30" t="str">
        <f>"880737"</f>
        <v>880737</v>
      </c>
      <c r="E58" s="30" t="s">
        <v>171</v>
      </c>
      <c r="F58" s="30" t="s">
        <v>172</v>
      </c>
    </row>
    <row r="59" ht="16.5" spans="1:6">
      <c r="A59" s="18"/>
      <c r="B59" s="18"/>
      <c r="C59" s="18"/>
      <c r="D59" s="30" t="str">
        <f>"880464"</f>
        <v>880464</v>
      </c>
      <c r="E59" s="30" t="s">
        <v>173</v>
      </c>
      <c r="F59" s="30" t="s">
        <v>174</v>
      </c>
    </row>
    <row r="60" ht="16.5" spans="1:6">
      <c r="A60" s="18"/>
      <c r="B60" s="18"/>
      <c r="C60" s="18"/>
      <c r="D60" s="30" t="str">
        <f>"880418"</f>
        <v>880418</v>
      </c>
      <c r="E60" s="30" t="s">
        <v>175</v>
      </c>
      <c r="F60" s="30" t="s">
        <v>176</v>
      </c>
    </row>
    <row r="61" ht="16.5" spans="1:6">
      <c r="A61" s="18"/>
      <c r="B61" s="18"/>
      <c r="C61" s="18"/>
      <c r="D61" s="30" t="str">
        <f>"880929"</f>
        <v>880929</v>
      </c>
      <c r="E61" s="30" t="s">
        <v>177</v>
      </c>
      <c r="F61" s="30" t="s">
        <v>178</v>
      </c>
    </row>
    <row r="62" ht="16.5" spans="1:6">
      <c r="A62" s="18"/>
      <c r="B62" s="18"/>
      <c r="C62" s="18"/>
      <c r="D62" s="30" t="str">
        <f>"880437"</f>
        <v>880437</v>
      </c>
      <c r="E62" s="30" t="s">
        <v>179</v>
      </c>
      <c r="F62" s="30" t="s">
        <v>180</v>
      </c>
    </row>
    <row r="63" ht="16.5" spans="1:6">
      <c r="A63" s="18"/>
      <c r="B63" s="18"/>
      <c r="C63" s="18"/>
      <c r="D63" s="30" t="str">
        <f>"880447"</f>
        <v>880447</v>
      </c>
      <c r="E63" s="30" t="s">
        <v>181</v>
      </c>
      <c r="F63" s="30" t="s">
        <v>182</v>
      </c>
    </row>
    <row r="64" ht="16.5" spans="1:6">
      <c r="A64" s="18"/>
      <c r="B64" s="18"/>
      <c r="C64" s="18"/>
      <c r="D64" s="30" t="str">
        <f>"880920"</f>
        <v>880920</v>
      </c>
      <c r="E64" s="30" t="s">
        <v>183</v>
      </c>
      <c r="F64" s="30" t="s">
        <v>184</v>
      </c>
    </row>
    <row r="65" ht="16.5" spans="1:6">
      <c r="A65" s="18"/>
      <c r="B65" s="18"/>
      <c r="C65" s="18"/>
      <c r="D65" s="30" t="str">
        <f>"880587"</f>
        <v>880587</v>
      </c>
      <c r="E65" s="30" t="s">
        <v>185</v>
      </c>
      <c r="F65" s="30" t="s">
        <v>186</v>
      </c>
    </row>
    <row r="66" ht="16.5" spans="1:6">
      <c r="A66" s="18"/>
      <c r="B66" s="18"/>
      <c r="C66" s="18"/>
      <c r="D66" s="30" t="str">
        <f>"880899"</f>
        <v>880899</v>
      </c>
      <c r="E66" s="30" t="s">
        <v>187</v>
      </c>
      <c r="F66" s="30" t="s">
        <v>188</v>
      </c>
    </row>
    <row r="67" ht="16.5" spans="1:6">
      <c r="A67" s="18"/>
      <c r="B67" s="18"/>
      <c r="C67" s="18"/>
      <c r="D67" s="30" t="str">
        <f>"880606"</f>
        <v>880606</v>
      </c>
      <c r="E67" s="30" t="s">
        <v>189</v>
      </c>
      <c r="F67" s="30" t="s">
        <v>190</v>
      </c>
    </row>
    <row r="68" ht="16.5" spans="1:6">
      <c r="A68" s="18"/>
      <c r="B68" s="18"/>
      <c r="C68" s="18"/>
      <c r="D68" s="30" t="str">
        <f>"880714"</f>
        <v>880714</v>
      </c>
      <c r="E68" s="30" t="s">
        <v>191</v>
      </c>
      <c r="F68" s="30" t="s">
        <v>192</v>
      </c>
    </row>
    <row r="69" ht="16.5" spans="1:6">
      <c r="A69" s="18"/>
      <c r="B69" s="18"/>
      <c r="C69" s="18"/>
      <c r="D69" s="30" t="str">
        <f>"880896"</f>
        <v>880896</v>
      </c>
      <c r="E69" s="30" t="s">
        <v>193</v>
      </c>
      <c r="F69" s="30" t="s">
        <v>194</v>
      </c>
    </row>
    <row r="70" ht="16.5" spans="1:6">
      <c r="A70" s="18"/>
      <c r="B70" s="18"/>
      <c r="C70" s="18"/>
      <c r="D70" s="30" t="str">
        <f>"880639"</f>
        <v>880639</v>
      </c>
      <c r="E70" s="30" t="s">
        <v>195</v>
      </c>
      <c r="F70" s="30" t="s">
        <v>196</v>
      </c>
    </row>
    <row r="71" ht="16.5" spans="1:6">
      <c r="A71" s="18"/>
      <c r="B71" s="18"/>
      <c r="C71" s="18"/>
      <c r="D71" s="30" t="str">
        <f>"880734"</f>
        <v>880734</v>
      </c>
      <c r="E71" s="30" t="s">
        <v>197</v>
      </c>
      <c r="F71" s="30" t="s">
        <v>198</v>
      </c>
    </row>
    <row r="72" ht="16.5" spans="1:6">
      <c r="A72" s="18"/>
      <c r="B72" s="18"/>
      <c r="C72" s="18"/>
      <c r="D72" s="30" t="str">
        <f>"880887"</f>
        <v>880887</v>
      </c>
      <c r="E72" s="30" t="s">
        <v>199</v>
      </c>
      <c r="F72" s="30" t="s">
        <v>200</v>
      </c>
    </row>
    <row r="73" ht="16.5" spans="1:6">
      <c r="A73" s="18"/>
      <c r="B73" s="18"/>
      <c r="C73" s="18"/>
      <c r="D73" s="30" t="str">
        <f>"880455"</f>
        <v>880455</v>
      </c>
      <c r="E73" s="30" t="s">
        <v>201</v>
      </c>
      <c r="F73" s="30" t="s">
        <v>202</v>
      </c>
    </row>
    <row r="74" ht="16.5" spans="1:6">
      <c r="A74" s="18"/>
      <c r="B74" s="18"/>
      <c r="C74" s="18"/>
      <c r="D74" s="30" t="str">
        <f>"880858"</f>
        <v>880858</v>
      </c>
      <c r="E74" s="30" t="s">
        <v>203</v>
      </c>
      <c r="F74" s="30" t="s">
        <v>204</v>
      </c>
    </row>
    <row r="75" ht="16.5" spans="1:6">
      <c r="A75" s="18"/>
      <c r="B75" s="18"/>
      <c r="C75" s="18"/>
      <c r="D75" s="30" t="str">
        <f>"880230"</f>
        <v>880230</v>
      </c>
      <c r="E75" s="30" t="s">
        <v>205</v>
      </c>
      <c r="F75" s="30" t="s">
        <v>206</v>
      </c>
    </row>
    <row r="76" ht="16.5" spans="1:6">
      <c r="A76" s="18"/>
      <c r="B76" s="18"/>
      <c r="C76" s="18"/>
      <c r="D76" s="30" t="str">
        <f>"880399"</f>
        <v>880399</v>
      </c>
      <c r="E76" s="30" t="s">
        <v>207</v>
      </c>
      <c r="F76" s="30" t="s">
        <v>208</v>
      </c>
    </row>
    <row r="77" ht="16.5" spans="1:6">
      <c r="A77" s="18"/>
      <c r="B77" s="18"/>
      <c r="C77" s="18"/>
      <c r="D77" s="30" t="str">
        <f>"880892"</f>
        <v>880892</v>
      </c>
      <c r="E77" s="30" t="s">
        <v>209</v>
      </c>
      <c r="F77" s="30" t="s">
        <v>210</v>
      </c>
    </row>
    <row r="78" ht="16.5" spans="1:6">
      <c r="A78" s="18"/>
      <c r="B78" s="18"/>
      <c r="C78" s="18"/>
      <c r="D78" s="30" t="str">
        <f>"880204"</f>
        <v>880204</v>
      </c>
      <c r="E78" s="30" t="s">
        <v>211</v>
      </c>
      <c r="F78" s="30" t="s">
        <v>212</v>
      </c>
    </row>
    <row r="79" ht="16.5" spans="1:6">
      <c r="A79" s="18"/>
      <c r="B79" s="18"/>
      <c r="C79" s="18"/>
      <c r="D79" s="30" t="str">
        <f>"880422"</f>
        <v>880422</v>
      </c>
      <c r="E79" s="30" t="s">
        <v>213</v>
      </c>
      <c r="F79" s="30" t="s">
        <v>214</v>
      </c>
    </row>
    <row r="80" ht="16.5" spans="1:6">
      <c r="A80" s="18"/>
      <c r="B80" s="18"/>
      <c r="C80" s="18"/>
      <c r="D80" s="30" t="str">
        <f>"880848"</f>
        <v>880848</v>
      </c>
      <c r="E80" s="30" t="s">
        <v>215</v>
      </c>
      <c r="F80" s="30" t="s">
        <v>216</v>
      </c>
    </row>
    <row r="81" ht="16.5" spans="1:6">
      <c r="A81" s="18"/>
      <c r="B81" s="18"/>
      <c r="C81" s="18"/>
      <c r="D81" s="30" t="str">
        <f>"880231"</f>
        <v>880231</v>
      </c>
      <c r="E81" s="30" t="s">
        <v>217</v>
      </c>
      <c r="F81" s="30" t="s">
        <v>218</v>
      </c>
    </row>
    <row r="82" ht="16.5" spans="1:6">
      <c r="A82" s="18"/>
      <c r="B82" s="18"/>
      <c r="C82" s="18"/>
      <c r="D82" s="30" t="str">
        <f>"880796"</f>
        <v>880796</v>
      </c>
      <c r="E82" s="30" t="s">
        <v>219</v>
      </c>
      <c r="F82" s="30" t="s">
        <v>220</v>
      </c>
    </row>
    <row r="83" ht="16.5" spans="1:6">
      <c r="A83" s="18"/>
      <c r="B83" s="18"/>
      <c r="C83" s="18"/>
      <c r="D83" s="30" t="str">
        <f>"880741"</f>
        <v>880741</v>
      </c>
      <c r="E83" s="30" t="s">
        <v>221</v>
      </c>
      <c r="F83" s="30" t="s">
        <v>222</v>
      </c>
    </row>
    <row r="84" ht="16.5" spans="1:6">
      <c r="A84" s="18"/>
      <c r="B84" s="18"/>
      <c r="C84" s="18"/>
      <c r="D84" s="30" t="str">
        <f>"880350"</f>
        <v>880350</v>
      </c>
      <c r="E84" s="30" t="s">
        <v>223</v>
      </c>
      <c r="F84" s="30" t="s">
        <v>224</v>
      </c>
    </row>
    <row r="85" ht="16.5" spans="1:6">
      <c r="A85" s="18"/>
      <c r="B85" s="18"/>
      <c r="C85" s="18"/>
      <c r="D85" s="30" t="str">
        <f>"880797"</f>
        <v>880797</v>
      </c>
      <c r="E85" s="30" t="s">
        <v>225</v>
      </c>
      <c r="F85" s="30" t="s">
        <v>226</v>
      </c>
    </row>
    <row r="86" ht="16.5" spans="1:6">
      <c r="A86" s="18"/>
      <c r="B86" s="18"/>
      <c r="C86" s="18"/>
      <c r="D86" s="30" t="str">
        <f>"880214"</f>
        <v>880214</v>
      </c>
      <c r="E86" s="30" t="s">
        <v>227</v>
      </c>
      <c r="F86" s="30" t="s">
        <v>228</v>
      </c>
    </row>
    <row r="87" ht="16.5" spans="1:6">
      <c r="A87" s="18"/>
      <c r="B87" s="18"/>
      <c r="C87" s="18"/>
      <c r="D87" s="30" t="str">
        <f>"880642"</f>
        <v>880642</v>
      </c>
      <c r="E87" s="30" t="s">
        <v>229</v>
      </c>
      <c r="F87" s="30" t="s">
        <v>230</v>
      </c>
    </row>
    <row r="88" ht="16.5" spans="1:6">
      <c r="A88" s="18"/>
      <c r="B88" s="18"/>
      <c r="C88" s="18"/>
      <c r="D88" s="30" t="str">
        <f>"880910"</f>
        <v>880910</v>
      </c>
      <c r="E88" s="30" t="s">
        <v>231</v>
      </c>
      <c r="F88" s="30" t="s">
        <v>232</v>
      </c>
    </row>
    <row r="89" ht="16.5" spans="1:6">
      <c r="A89" s="18"/>
      <c r="B89" s="18"/>
      <c r="C89" s="18"/>
      <c r="D89" s="30" t="str">
        <f>"880454"</f>
        <v>880454</v>
      </c>
      <c r="E89" s="30" t="s">
        <v>233</v>
      </c>
      <c r="F89" s="30" t="s">
        <v>234</v>
      </c>
    </row>
    <row r="90" ht="16.5" spans="1:6">
      <c r="A90" s="18"/>
      <c r="B90" s="18"/>
      <c r="C90" s="18"/>
      <c r="D90" s="30" t="str">
        <f>"880702"</f>
        <v>880702</v>
      </c>
      <c r="E90" s="30" t="s">
        <v>235</v>
      </c>
      <c r="F90" s="30" t="s">
        <v>236</v>
      </c>
    </row>
    <row r="91" ht="16.5" spans="1:6">
      <c r="A91" s="18"/>
      <c r="B91" s="18"/>
      <c r="C91" s="18"/>
      <c r="D91" s="30" t="str">
        <f>"000003"</f>
        <v>000003</v>
      </c>
      <c r="E91" s="30" t="s">
        <v>237</v>
      </c>
      <c r="F91" s="30" t="s">
        <v>238</v>
      </c>
    </row>
    <row r="92" ht="16.5" spans="1:6">
      <c r="A92" s="18"/>
      <c r="B92" s="18"/>
      <c r="C92" s="18"/>
      <c r="D92" s="30" t="str">
        <f>"880903"</f>
        <v>880903</v>
      </c>
      <c r="E92" s="30" t="s">
        <v>239</v>
      </c>
      <c r="F92" s="30" t="s">
        <v>240</v>
      </c>
    </row>
    <row r="93" ht="16.5" spans="1:6">
      <c r="A93" s="18"/>
      <c r="B93" s="18"/>
      <c r="C93" s="18"/>
      <c r="D93" s="30" t="str">
        <f>"399372"</f>
        <v>399372</v>
      </c>
      <c r="E93" s="30" t="s">
        <v>241</v>
      </c>
      <c r="F93" s="30" t="s">
        <v>106</v>
      </c>
    </row>
    <row r="94" ht="16.5" spans="1:6">
      <c r="A94" s="18"/>
      <c r="B94" s="18"/>
      <c r="C94" s="18"/>
      <c r="D94" s="30" t="str">
        <f>"399370"</f>
        <v>399370</v>
      </c>
      <c r="E94" s="30" t="s">
        <v>242</v>
      </c>
      <c r="F94" s="30" t="s">
        <v>106</v>
      </c>
    </row>
    <row r="95" ht="16.5" spans="1:6">
      <c r="A95" s="18"/>
      <c r="B95" s="18"/>
      <c r="C95" s="18"/>
      <c r="D95" s="30" t="str">
        <f>"399359"</f>
        <v>399359</v>
      </c>
      <c r="E95" s="30" t="s">
        <v>243</v>
      </c>
      <c r="F95" s="30" t="s">
        <v>106</v>
      </c>
    </row>
    <row r="96" ht="16.5" spans="1:6">
      <c r="A96" s="18"/>
      <c r="B96" s="18"/>
      <c r="C96" s="18"/>
      <c r="D96" s="30" t="str">
        <f>"399348"</f>
        <v>399348</v>
      </c>
      <c r="E96" s="30" t="s">
        <v>244</v>
      </c>
      <c r="F96" s="30" t="s">
        <v>106</v>
      </c>
    </row>
    <row r="97" ht="16.5" spans="1:6">
      <c r="A97" s="18"/>
      <c r="B97" s="18"/>
      <c r="C97" s="18"/>
      <c r="D97" s="30" t="str">
        <f>"399328"</f>
        <v>399328</v>
      </c>
      <c r="E97" s="30" t="s">
        <v>245</v>
      </c>
      <c r="F97" s="30" t="s">
        <v>106</v>
      </c>
    </row>
    <row r="98" ht="16.5" spans="1:6">
      <c r="A98" s="18"/>
      <c r="B98" s="18"/>
      <c r="C98" s="18"/>
      <c r="D98" s="30" t="str">
        <f>"399324"</f>
        <v>399324</v>
      </c>
      <c r="E98" s="30" t="s">
        <v>246</v>
      </c>
      <c r="F98" s="30" t="s">
        <v>106</v>
      </c>
    </row>
    <row r="99" ht="16.5" spans="1:6">
      <c r="A99" s="18"/>
      <c r="B99" s="18"/>
      <c r="C99" s="18"/>
      <c r="D99" s="30" t="str">
        <f>"399322"</f>
        <v>399322</v>
      </c>
      <c r="E99" s="30" t="s">
        <v>247</v>
      </c>
      <c r="F99" s="30" t="s">
        <v>106</v>
      </c>
    </row>
    <row r="100" ht="16.5" spans="1:6">
      <c r="A100" s="18"/>
      <c r="B100" s="18"/>
      <c r="C100" s="18"/>
      <c r="D100" s="30" t="str">
        <f>"399320"</f>
        <v>399320</v>
      </c>
      <c r="E100" s="30" t="s">
        <v>248</v>
      </c>
      <c r="F100" s="30" t="s">
        <v>106</v>
      </c>
    </row>
    <row r="101" ht="16.5" spans="1:6">
      <c r="A101" s="18"/>
      <c r="B101" s="18"/>
      <c r="C101" s="18"/>
      <c r="D101" s="30" t="str">
        <f>"399296"</f>
        <v>399296</v>
      </c>
      <c r="E101" s="30" t="s">
        <v>249</v>
      </c>
      <c r="F101" s="30" t="s">
        <v>106</v>
      </c>
    </row>
    <row r="102" ht="16.5" spans="1:6">
      <c r="A102" s="18"/>
      <c r="B102" s="18"/>
      <c r="C102" s="18"/>
      <c r="D102" s="30" t="str">
        <f>"399269"</f>
        <v>399269</v>
      </c>
      <c r="E102" s="30" t="s">
        <v>250</v>
      </c>
      <c r="F102" s="30" t="s">
        <v>106</v>
      </c>
    </row>
    <row r="103" ht="16.5" spans="1:6">
      <c r="A103" s="18"/>
      <c r="B103" s="18"/>
      <c r="C103" s="18"/>
      <c r="D103" s="30" t="str">
        <f>"880843"</f>
        <v>880843</v>
      </c>
      <c r="E103" s="30" t="s">
        <v>251</v>
      </c>
      <c r="F103" s="30" t="s">
        <v>106</v>
      </c>
    </row>
    <row r="104" ht="16.5" spans="1:6">
      <c r="A104" s="18"/>
      <c r="B104" s="18"/>
      <c r="C104" s="18"/>
      <c r="D104" s="30" t="str">
        <f>"000689"</f>
        <v>000689</v>
      </c>
      <c r="E104" s="30" t="s">
        <v>252</v>
      </c>
      <c r="F104" s="30" t="s">
        <v>106</v>
      </c>
    </row>
    <row r="105" ht="16.5" spans="1:6">
      <c r="A105" s="18"/>
      <c r="B105" s="18"/>
      <c r="C105" s="18"/>
      <c r="D105" s="30" t="str">
        <f>"000687"</f>
        <v>000687</v>
      </c>
      <c r="E105" s="30" t="s">
        <v>253</v>
      </c>
      <c r="F105" s="30" t="s">
        <v>106</v>
      </c>
    </row>
    <row r="106" ht="16.5" spans="1:6">
      <c r="A106" s="18"/>
      <c r="B106" s="18"/>
      <c r="C106" s="18"/>
      <c r="D106" s="30" t="str">
        <f>"000159"</f>
        <v>000159</v>
      </c>
      <c r="E106" s="30" t="s">
        <v>254</v>
      </c>
      <c r="F106" s="30" t="s">
        <v>106</v>
      </c>
    </row>
    <row r="107" ht="16.5" spans="1:6">
      <c r="A107" s="18"/>
      <c r="B107" s="18"/>
      <c r="C107" s="18"/>
      <c r="D107" s="30" t="str">
        <f>"000019"</f>
        <v>000019</v>
      </c>
      <c r="E107" s="30" t="s">
        <v>255</v>
      </c>
      <c r="F107" s="30" t="s">
        <v>106</v>
      </c>
    </row>
    <row r="108" ht="16.5" spans="1:6">
      <c r="A108" s="18"/>
      <c r="B108" s="18"/>
      <c r="C108" s="18"/>
      <c r="D108" s="30" t="str">
        <f>"999997"</f>
        <v>999997</v>
      </c>
      <c r="E108" s="30" t="s">
        <v>237</v>
      </c>
      <c r="F108" s="30" t="s">
        <v>106</v>
      </c>
    </row>
    <row r="109" ht="16.5" spans="1:6">
      <c r="A109" s="18"/>
      <c r="B109" s="18"/>
      <c r="C109" s="18"/>
      <c r="D109" s="30" t="str">
        <f>"399974"</f>
        <v>399974</v>
      </c>
      <c r="E109" s="30" t="s">
        <v>256</v>
      </c>
      <c r="F109" s="30" t="s">
        <v>106</v>
      </c>
    </row>
    <row r="110" ht="16.5" spans="1:6">
      <c r="A110" s="18"/>
      <c r="B110" s="18"/>
      <c r="C110" s="18"/>
      <c r="D110" s="30" t="str">
        <f>"399905"</f>
        <v>399905</v>
      </c>
      <c r="E110" s="30" t="s">
        <v>257</v>
      </c>
      <c r="F110" s="30" t="s">
        <v>106</v>
      </c>
    </row>
    <row r="111" ht="16.5" spans="1:6">
      <c r="A111" s="18"/>
      <c r="B111" s="18"/>
      <c r="C111" s="18"/>
      <c r="D111" s="30" t="str">
        <f>"399750"</f>
        <v>399750</v>
      </c>
      <c r="E111" s="30" t="s">
        <v>258</v>
      </c>
      <c r="F111" s="30" t="s">
        <v>106</v>
      </c>
    </row>
    <row r="112" ht="16.5" spans="1:6">
      <c r="A112" s="18"/>
      <c r="B112" s="18"/>
      <c r="C112" s="18"/>
      <c r="D112" s="30" t="str">
        <f>"399376"</f>
        <v>399376</v>
      </c>
      <c r="E112" s="30" t="s">
        <v>259</v>
      </c>
      <c r="F112" s="30" t="s">
        <v>106</v>
      </c>
    </row>
    <row r="113" ht="16.5" spans="1:6">
      <c r="A113" s="18"/>
      <c r="B113" s="18"/>
      <c r="C113" s="18"/>
      <c r="D113" s="18"/>
      <c r="E113" s="18"/>
      <c r="F113" s="18"/>
    </row>
    <row r="114" ht="16.5" spans="1:6">
      <c r="A114" s="18"/>
      <c r="B114" s="18"/>
      <c r="C114" s="18"/>
      <c r="D114" s="18"/>
      <c r="E114" s="18"/>
      <c r="F114" s="18"/>
    </row>
    <row r="115" ht="16.5" spans="1:6">
      <c r="A115" s="18"/>
      <c r="B115" s="18"/>
      <c r="C115" s="18"/>
      <c r="D115" s="18"/>
      <c r="E115" s="18"/>
      <c r="F115" s="18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3">
      <c r="A127" s="18"/>
      <c r="B127" s="18"/>
      <c r="C127" s="18"/>
    </row>
    <row r="128" ht="16.5" spans="1:3">
      <c r="A128" s="18"/>
      <c r="B128" s="18"/>
      <c r="C128" s="18"/>
    </row>
    <row r="129" ht="16.5" spans="1:3">
      <c r="A129" s="18"/>
      <c r="B129" s="18"/>
      <c r="C129" s="18"/>
    </row>
    <row r="130" ht="16.5" spans="1:3">
      <c r="A130" s="18"/>
      <c r="B130" s="18"/>
      <c r="C130" s="18"/>
    </row>
    <row r="131" ht="16.5" spans="1:3">
      <c r="A131" s="18"/>
      <c r="B131" s="18"/>
      <c r="C131" s="18"/>
    </row>
    <row r="132" ht="16.5" spans="1:3">
      <c r="A132" s="18"/>
      <c r="B132" s="18"/>
      <c r="C132" s="18"/>
    </row>
    <row r="133" ht="16.5" spans="1:3">
      <c r="A133" s="18"/>
      <c r="B133" s="18"/>
      <c r="C133" s="18"/>
    </row>
    <row r="134" ht="16.5" spans="1:3">
      <c r="A134" s="18"/>
      <c r="B134" s="18"/>
      <c r="C134" s="18"/>
    </row>
    <row r="135" ht="16.5" spans="1:3">
      <c r="A135" s="18"/>
      <c r="B135" s="18"/>
      <c r="C135" s="18"/>
    </row>
    <row r="136" ht="16.5" spans="1:3">
      <c r="A136" s="18"/>
      <c r="B136" s="18"/>
      <c r="C136" s="18"/>
    </row>
    <row r="137" ht="16.5" spans="1:3">
      <c r="A137" s="18"/>
      <c r="B137" s="18"/>
      <c r="C137" s="18"/>
    </row>
    <row r="138" ht="16.5" spans="1:3">
      <c r="A138" s="18"/>
      <c r="B138" s="18"/>
      <c r="C138" s="18"/>
    </row>
    <row r="139" ht="16.5" spans="1:3">
      <c r="A139" s="18"/>
      <c r="B139" s="18"/>
      <c r="C139" s="18"/>
    </row>
    <row r="140" ht="16.5" spans="1:3">
      <c r="A140" s="18"/>
      <c r="B140" s="18"/>
      <c r="C140" s="18"/>
    </row>
    <row r="141" ht="16.5" spans="1:3">
      <c r="A141" s="18"/>
      <c r="B141" s="18"/>
      <c r="C141" s="18"/>
    </row>
    <row r="142" ht="16.5" spans="1:3">
      <c r="A142" s="18"/>
      <c r="B142" s="18"/>
      <c r="C142" s="18"/>
    </row>
    <row r="143" ht="16.5" spans="1:3">
      <c r="A143" s="18"/>
      <c r="B143" s="18"/>
      <c r="C143" s="18"/>
    </row>
    <row r="144" ht="16.5" spans="1:3">
      <c r="A144" s="18"/>
      <c r="B144" s="18"/>
      <c r="C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260</v>
      </c>
      <c r="B1" s="2"/>
      <c r="C1" s="2"/>
      <c r="D1" s="2"/>
      <c r="E1" s="2"/>
      <c r="F1" s="2"/>
      <c r="G1" s="2"/>
      <c r="H1" s="2"/>
      <c r="I1" s="2"/>
      <c r="J1" s="19"/>
      <c r="K1" s="1" t="s">
        <v>261</v>
      </c>
      <c r="L1" s="1"/>
      <c r="M1" s="1"/>
      <c r="N1" s="1"/>
      <c r="O1" s="1"/>
      <c r="P1" s="1"/>
      <c r="Q1" s="1"/>
      <c r="R1" s="1"/>
    </row>
    <row r="2" ht="22.5" spans="1:18">
      <c r="A2" s="3" t="s">
        <v>262</v>
      </c>
      <c r="B2" s="4" t="s">
        <v>263</v>
      </c>
      <c r="C2" s="4" t="s">
        <v>264</v>
      </c>
      <c r="D2" s="4" t="s">
        <v>265</v>
      </c>
      <c r="E2" s="4" t="s">
        <v>266</v>
      </c>
      <c r="F2" s="4" t="s">
        <v>267</v>
      </c>
      <c r="G2" s="4" t="s">
        <v>268</v>
      </c>
      <c r="H2" s="4" t="s">
        <v>269</v>
      </c>
      <c r="I2" s="4" t="s">
        <v>270</v>
      </c>
      <c r="J2" s="20" t="s">
        <v>271</v>
      </c>
      <c r="K2" s="13" t="s">
        <v>272</v>
      </c>
      <c r="L2" s="13" t="s">
        <v>273</v>
      </c>
      <c r="M2" s="13" t="s">
        <v>274</v>
      </c>
      <c r="N2" s="13" t="s">
        <v>275</v>
      </c>
      <c r="O2" s="13" t="s">
        <v>276</v>
      </c>
      <c r="P2" s="13" t="s">
        <v>277</v>
      </c>
      <c r="Q2" s="13" t="s">
        <v>278</v>
      </c>
      <c r="R2" s="13" t="s">
        <v>279</v>
      </c>
    </row>
    <row r="3" ht="16.5" spans="1:18">
      <c r="A3" s="17">
        <v>12</v>
      </c>
      <c r="B3" s="17" t="s">
        <v>280</v>
      </c>
      <c r="C3" s="17">
        <v>216.243</v>
      </c>
      <c r="D3" s="17">
        <v>219.885</v>
      </c>
      <c r="E3" s="17">
        <v>0</v>
      </c>
      <c r="F3" s="17">
        <v>0</v>
      </c>
      <c r="G3" s="17">
        <v>0</v>
      </c>
      <c r="H3" s="17">
        <v>1</v>
      </c>
      <c r="I3" s="21">
        <v>1.571</v>
      </c>
      <c r="J3" s="21">
        <v>3.202</v>
      </c>
      <c r="K3" s="22">
        <v>2</v>
      </c>
      <c r="L3" s="22">
        <v>2</v>
      </c>
      <c r="M3" s="22">
        <v>0</v>
      </c>
      <c r="N3" s="22">
        <v>-1</v>
      </c>
      <c r="O3" s="22">
        <v>0</v>
      </c>
      <c r="P3" s="22">
        <v>-15.509</v>
      </c>
      <c r="Q3" s="22">
        <v>0</v>
      </c>
      <c r="R3" s="22">
        <v>0</v>
      </c>
    </row>
    <row r="4" ht="16.5" spans="1:18">
      <c r="A4" s="17">
        <v>13</v>
      </c>
      <c r="B4" s="17" t="s">
        <v>281</v>
      </c>
      <c r="C4" s="17">
        <v>290.069</v>
      </c>
      <c r="D4" s="17">
        <v>292.384</v>
      </c>
      <c r="E4" s="17">
        <v>0</v>
      </c>
      <c r="F4" s="17">
        <v>0</v>
      </c>
      <c r="G4" s="17">
        <v>0</v>
      </c>
      <c r="H4" s="17">
        <v>1</v>
      </c>
      <c r="I4" s="21">
        <v>0.519</v>
      </c>
      <c r="J4" s="21">
        <v>1.307</v>
      </c>
      <c r="K4" s="22">
        <v>2</v>
      </c>
      <c r="L4" s="22">
        <v>2</v>
      </c>
      <c r="M4" s="22">
        <v>0</v>
      </c>
      <c r="N4" s="22">
        <v>-1</v>
      </c>
      <c r="O4" s="22">
        <v>0</v>
      </c>
      <c r="P4" s="22">
        <v>-16.288</v>
      </c>
      <c r="Q4" s="22">
        <v>0</v>
      </c>
      <c r="R4" s="22">
        <v>0</v>
      </c>
    </row>
    <row r="5" ht="16.5" spans="1:18">
      <c r="A5" s="17">
        <v>22</v>
      </c>
      <c r="B5" s="17" t="s">
        <v>282</v>
      </c>
      <c r="C5" s="17">
        <v>243.436</v>
      </c>
      <c r="D5" s="17">
        <v>245.395</v>
      </c>
      <c r="E5" s="17">
        <v>0</v>
      </c>
      <c r="F5" s="17">
        <v>0</v>
      </c>
      <c r="G5" s="17">
        <v>0</v>
      </c>
      <c r="H5" s="17">
        <v>1</v>
      </c>
      <c r="I5" s="21">
        <v>0.505</v>
      </c>
      <c r="J5" s="21">
        <v>1.299</v>
      </c>
      <c r="K5" s="22">
        <v>0</v>
      </c>
      <c r="L5" s="22">
        <v>2</v>
      </c>
      <c r="M5" s="22">
        <v>0</v>
      </c>
      <c r="N5" s="22">
        <v>-1</v>
      </c>
      <c r="O5" s="22">
        <v>0</v>
      </c>
      <c r="P5" s="22">
        <v>-0.585</v>
      </c>
      <c r="Q5" s="22">
        <v>0</v>
      </c>
      <c r="R5" s="22">
        <v>0</v>
      </c>
    </row>
    <row r="6" ht="16.5" spans="1:18">
      <c r="A6" s="17">
        <v>61</v>
      </c>
      <c r="B6" s="17" t="s">
        <v>283</v>
      </c>
      <c r="C6" s="17">
        <v>172.117</v>
      </c>
      <c r="D6" s="17">
        <v>175.2</v>
      </c>
      <c r="E6" s="17">
        <v>0</v>
      </c>
      <c r="F6" s="17">
        <v>0</v>
      </c>
      <c r="G6" s="17">
        <v>0</v>
      </c>
      <c r="H6" s="17">
        <v>1</v>
      </c>
      <c r="I6" s="21">
        <v>0.725</v>
      </c>
      <c r="J6" s="21">
        <v>2.472</v>
      </c>
      <c r="K6" s="22">
        <v>1</v>
      </c>
      <c r="L6" s="22">
        <v>2</v>
      </c>
      <c r="M6" s="22">
        <v>0</v>
      </c>
      <c r="N6" s="22">
        <v>-1</v>
      </c>
      <c r="O6" s="22">
        <v>0</v>
      </c>
      <c r="P6" s="22">
        <v>-12.674</v>
      </c>
      <c r="Q6" s="22">
        <v>0</v>
      </c>
      <c r="R6" s="22">
        <v>0</v>
      </c>
    </row>
    <row r="7" ht="16.5" spans="1:18">
      <c r="A7" s="17">
        <v>101</v>
      </c>
      <c r="B7" s="17" t="s">
        <v>284</v>
      </c>
      <c r="C7" s="17">
        <v>241.564</v>
      </c>
      <c r="D7" s="17">
        <v>243.418</v>
      </c>
      <c r="E7" s="17">
        <v>0</v>
      </c>
      <c r="F7" s="17">
        <v>0</v>
      </c>
      <c r="G7" s="17">
        <v>0</v>
      </c>
      <c r="H7" s="17">
        <v>1</v>
      </c>
      <c r="I7" s="21">
        <v>0.525</v>
      </c>
      <c r="J7" s="21">
        <v>1.283</v>
      </c>
      <c r="K7" s="22">
        <v>3</v>
      </c>
      <c r="L7" s="22">
        <v>2</v>
      </c>
      <c r="M7" s="22">
        <v>0</v>
      </c>
      <c r="N7" s="22">
        <v>-1</v>
      </c>
      <c r="O7" s="22">
        <v>0</v>
      </c>
      <c r="P7" s="22">
        <v>-15.157</v>
      </c>
      <c r="Q7" s="22">
        <v>0</v>
      </c>
      <c r="R7" s="22">
        <v>0</v>
      </c>
    </row>
    <row r="8" ht="16.5" spans="1:18">
      <c r="A8" s="17">
        <v>116</v>
      </c>
      <c r="B8" s="17" t="s">
        <v>285</v>
      </c>
      <c r="C8" s="17">
        <v>192.445</v>
      </c>
      <c r="D8" s="17">
        <v>193.489</v>
      </c>
      <c r="E8" s="17">
        <v>0</v>
      </c>
      <c r="F8" s="17">
        <v>0</v>
      </c>
      <c r="G8" s="17">
        <v>0</v>
      </c>
      <c r="H8" s="17">
        <v>1</v>
      </c>
      <c r="I8" s="21">
        <v>0.548</v>
      </c>
      <c r="J8" s="21">
        <v>1.085</v>
      </c>
      <c r="K8" s="22">
        <v>1</v>
      </c>
      <c r="L8" s="22">
        <v>2</v>
      </c>
      <c r="M8" s="22">
        <v>1</v>
      </c>
      <c r="N8" s="22">
        <v>-1</v>
      </c>
      <c r="O8" s="22">
        <v>0</v>
      </c>
      <c r="P8" s="22">
        <v>-13.849</v>
      </c>
      <c r="Q8" s="22">
        <v>0</v>
      </c>
      <c r="R8" s="22">
        <v>0</v>
      </c>
    </row>
    <row r="9" ht="16.5" spans="1:18">
      <c r="A9" s="17">
        <v>923</v>
      </c>
      <c r="B9" s="17" t="s">
        <v>286</v>
      </c>
      <c r="C9" s="17">
        <v>244.122</v>
      </c>
      <c r="D9" s="17">
        <v>245.933</v>
      </c>
      <c r="E9" s="17">
        <v>0</v>
      </c>
      <c r="F9" s="17">
        <v>0</v>
      </c>
      <c r="G9" s="17">
        <v>0</v>
      </c>
      <c r="H9" s="17">
        <v>1</v>
      </c>
      <c r="I9" s="21">
        <v>0.534</v>
      </c>
      <c r="J9" s="21">
        <v>1.267</v>
      </c>
      <c r="K9" s="22">
        <v>1</v>
      </c>
      <c r="L9" s="22">
        <v>2</v>
      </c>
      <c r="M9" s="22">
        <v>1</v>
      </c>
      <c r="N9" s="22">
        <v>-1</v>
      </c>
      <c r="O9" s="22">
        <v>0</v>
      </c>
      <c r="P9" s="22">
        <v>-19.683</v>
      </c>
      <c r="Q9" s="22">
        <v>-1</v>
      </c>
      <c r="R9" s="22">
        <v>0</v>
      </c>
    </row>
    <row r="10" ht="16.5" spans="1:18">
      <c r="A10" s="17">
        <v>399289</v>
      </c>
      <c r="B10" s="17" t="s">
        <v>287</v>
      </c>
      <c r="C10" s="17">
        <v>115.795</v>
      </c>
      <c r="D10" s="17">
        <v>117.003</v>
      </c>
      <c r="E10" s="17">
        <v>0</v>
      </c>
      <c r="F10" s="17">
        <v>0</v>
      </c>
      <c r="G10" s="17">
        <v>0</v>
      </c>
      <c r="H10" s="17">
        <v>1</v>
      </c>
      <c r="I10" s="21">
        <v>0.477</v>
      </c>
      <c r="J10" s="21">
        <v>1.505</v>
      </c>
      <c r="K10" s="22">
        <v>3</v>
      </c>
      <c r="L10" s="22">
        <v>2</v>
      </c>
      <c r="M10" s="22">
        <v>0</v>
      </c>
      <c r="N10" s="22">
        <v>-1</v>
      </c>
      <c r="O10" s="22">
        <v>0</v>
      </c>
      <c r="P10" s="22">
        <v>-16.128</v>
      </c>
      <c r="Q10" s="22">
        <v>0</v>
      </c>
      <c r="R10" s="22">
        <v>-1</v>
      </c>
    </row>
    <row r="11" ht="16.5" spans="1:18">
      <c r="A11" s="17">
        <v>399298</v>
      </c>
      <c r="B11" s="17" t="s">
        <v>288</v>
      </c>
      <c r="C11" s="17">
        <v>205.372</v>
      </c>
      <c r="D11" s="17">
        <v>206.756</v>
      </c>
      <c r="E11" s="17">
        <v>0</v>
      </c>
      <c r="F11" s="17">
        <v>0</v>
      </c>
      <c r="G11" s="17">
        <v>0</v>
      </c>
      <c r="H11" s="17">
        <v>1</v>
      </c>
      <c r="I11" s="21">
        <v>0.589</v>
      </c>
      <c r="J11" s="21">
        <v>1.254</v>
      </c>
      <c r="K11" s="22">
        <v>0</v>
      </c>
      <c r="L11" s="22">
        <v>2</v>
      </c>
      <c r="M11" s="22">
        <v>0</v>
      </c>
      <c r="N11" s="22">
        <v>-1</v>
      </c>
      <c r="O11" s="22">
        <v>0</v>
      </c>
      <c r="P11" s="22">
        <v>-26.375</v>
      </c>
      <c r="Q11" s="22">
        <v>0</v>
      </c>
      <c r="R11" s="22">
        <v>0</v>
      </c>
    </row>
    <row r="12" ht="16.5" spans="1:18">
      <c r="A12" s="17">
        <v>399299</v>
      </c>
      <c r="B12" s="17" t="s">
        <v>289</v>
      </c>
      <c r="C12" s="17">
        <v>236.717</v>
      </c>
      <c r="D12" s="17">
        <v>238.266</v>
      </c>
      <c r="E12" s="17">
        <v>0</v>
      </c>
      <c r="F12" s="17">
        <v>0</v>
      </c>
      <c r="G12" s="17">
        <v>0</v>
      </c>
      <c r="H12" s="17">
        <v>1</v>
      </c>
      <c r="I12" s="21">
        <v>0.574</v>
      </c>
      <c r="J12" s="21">
        <v>1.22</v>
      </c>
      <c r="K12" s="22">
        <v>1</v>
      </c>
      <c r="L12" s="22">
        <v>2</v>
      </c>
      <c r="M12" s="22">
        <v>0</v>
      </c>
      <c r="N12" s="22">
        <v>-1</v>
      </c>
      <c r="O12" s="22">
        <v>0</v>
      </c>
      <c r="P12" s="22">
        <v>-39.132</v>
      </c>
      <c r="Q12" s="22">
        <v>0</v>
      </c>
      <c r="R12" s="22">
        <v>0</v>
      </c>
    </row>
    <row r="13" ht="16.5" spans="1:18">
      <c r="A13" s="17">
        <v>399301</v>
      </c>
      <c r="B13" s="17" t="s">
        <v>290</v>
      </c>
      <c r="C13" s="17">
        <v>209.078</v>
      </c>
      <c r="D13" s="17">
        <v>210.486</v>
      </c>
      <c r="E13" s="17">
        <v>0</v>
      </c>
      <c r="F13" s="17">
        <v>0</v>
      </c>
      <c r="G13" s="17">
        <v>0</v>
      </c>
      <c r="H13" s="17">
        <v>1</v>
      </c>
      <c r="I13" s="21">
        <v>0.588</v>
      </c>
      <c r="J13" s="21">
        <v>1.253</v>
      </c>
      <c r="K13" s="22">
        <v>1</v>
      </c>
      <c r="L13" s="22">
        <v>2</v>
      </c>
      <c r="M13" s="22">
        <v>0</v>
      </c>
      <c r="N13" s="22">
        <v>-1</v>
      </c>
      <c r="O13" s="22">
        <v>0</v>
      </c>
      <c r="P13" s="22">
        <v>-25.832</v>
      </c>
      <c r="Q13" s="22">
        <v>0</v>
      </c>
      <c r="R13" s="22">
        <v>0</v>
      </c>
    </row>
    <row r="14" ht="16.5" spans="1:18">
      <c r="A14" s="17">
        <v>399302</v>
      </c>
      <c r="B14" s="17" t="s">
        <v>291</v>
      </c>
      <c r="C14" s="17">
        <v>213.318</v>
      </c>
      <c r="D14" s="17">
        <v>214.619</v>
      </c>
      <c r="E14" s="17">
        <v>0</v>
      </c>
      <c r="F14" s="17">
        <v>0</v>
      </c>
      <c r="G14" s="17">
        <v>0</v>
      </c>
      <c r="H14" s="17">
        <v>1</v>
      </c>
      <c r="I14" s="21">
        <v>0.528</v>
      </c>
      <c r="J14" s="21">
        <v>1.131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0.035</v>
      </c>
      <c r="Q14" s="22">
        <v>0</v>
      </c>
      <c r="R14" s="22">
        <v>0</v>
      </c>
    </row>
    <row r="15" ht="16.5" spans="1:18">
      <c r="A15" s="17">
        <v>399427</v>
      </c>
      <c r="B15" s="17" t="s">
        <v>292</v>
      </c>
      <c r="C15" s="17">
        <v>2139.628</v>
      </c>
      <c r="D15" s="17">
        <v>2475.492</v>
      </c>
      <c r="E15" s="17">
        <v>0</v>
      </c>
      <c r="F15" s="17">
        <v>0</v>
      </c>
      <c r="G15" s="17">
        <v>0</v>
      </c>
      <c r="H15" s="17">
        <v>1</v>
      </c>
      <c r="I15" s="21">
        <v>1.685</v>
      </c>
      <c r="J15" s="21">
        <v>15.024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-0.001</v>
      </c>
      <c r="Q15" s="22">
        <v>0</v>
      </c>
      <c r="R15" s="22">
        <v>0</v>
      </c>
    </row>
    <row r="16" ht="16.5" spans="1:18">
      <c r="A16" s="17">
        <v>399481</v>
      </c>
      <c r="B16" s="17" t="s">
        <v>281</v>
      </c>
      <c r="C16" s="17">
        <v>127.553</v>
      </c>
      <c r="D16" s="17">
        <v>127.675</v>
      </c>
      <c r="E16" s="17">
        <v>0</v>
      </c>
      <c r="F16" s="17">
        <v>0</v>
      </c>
      <c r="G16" s="17">
        <v>0</v>
      </c>
      <c r="H16" s="17">
        <v>1</v>
      </c>
      <c r="I16" s="21">
        <v>0.086</v>
      </c>
      <c r="J16" s="21">
        <v>0.182</v>
      </c>
      <c r="K16" s="22">
        <v>3</v>
      </c>
      <c r="L16" s="22">
        <v>2</v>
      </c>
      <c r="M16" s="22">
        <v>0</v>
      </c>
      <c r="N16" s="22">
        <v>-1</v>
      </c>
      <c r="O16" s="22">
        <v>0</v>
      </c>
      <c r="P16" s="22">
        <v>-11.192</v>
      </c>
      <c r="Q16" s="22">
        <v>0</v>
      </c>
      <c r="R16" s="22">
        <v>-1</v>
      </c>
    </row>
    <row r="17" ht="16.5" spans="1:18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3"/>
      <c r="L17" s="23"/>
      <c r="M17" s="23"/>
      <c r="N17" s="23"/>
      <c r="O17" s="23"/>
      <c r="P17" s="23"/>
      <c r="Q17" s="23"/>
      <c r="R17" s="23"/>
    </row>
    <row r="18" ht="16.5" spans="1: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3"/>
      <c r="L18" s="23"/>
      <c r="M18" s="23"/>
      <c r="N18" s="23"/>
      <c r="O18" s="23"/>
      <c r="P18" s="23"/>
      <c r="Q18" s="23"/>
      <c r="R18" s="23"/>
    </row>
    <row r="19" ht="16.5" spans="1:18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3"/>
      <c r="L19" s="23"/>
      <c r="M19" s="23"/>
      <c r="N19" s="23"/>
      <c r="O19" s="23"/>
      <c r="P19" s="23"/>
      <c r="Q19" s="23"/>
      <c r="R19" s="23"/>
    </row>
    <row r="20" ht="16.5" spans="1:18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3"/>
      <c r="L20" s="23"/>
      <c r="M20" s="23"/>
      <c r="N20" s="23"/>
      <c r="O20" s="23"/>
      <c r="P20" s="23"/>
      <c r="Q20" s="23"/>
      <c r="R20" s="23"/>
    </row>
    <row r="21" ht="16.5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3"/>
      <c r="L21" s="23"/>
      <c r="M21" s="23"/>
      <c r="N21" s="23"/>
      <c r="O21" s="23"/>
      <c r="P21" s="23"/>
      <c r="Q21" s="23"/>
      <c r="R21" s="23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260</v>
      </c>
      <c r="B1" s="2"/>
      <c r="C1" s="2"/>
      <c r="D1" s="2"/>
      <c r="E1" s="2"/>
      <c r="F1" s="2"/>
      <c r="G1" s="2"/>
      <c r="H1" s="2"/>
      <c r="I1" s="2"/>
      <c r="J1" s="2"/>
      <c r="K1" s="11" t="s">
        <v>293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262</v>
      </c>
      <c r="B2" s="4" t="s">
        <v>263</v>
      </c>
      <c r="C2" s="4" t="s">
        <v>264</v>
      </c>
      <c r="D2" s="4" t="s">
        <v>265</v>
      </c>
      <c r="E2" s="4" t="s">
        <v>266</v>
      </c>
      <c r="F2" s="4" t="s">
        <v>267</v>
      </c>
      <c r="G2" s="4" t="s">
        <v>268</v>
      </c>
      <c r="H2" s="4" t="s">
        <v>269</v>
      </c>
      <c r="I2" s="4" t="s">
        <v>270</v>
      </c>
      <c r="J2" s="4" t="s">
        <v>271</v>
      </c>
      <c r="K2" s="13" t="s">
        <v>272</v>
      </c>
      <c r="L2" s="13" t="s">
        <v>273</v>
      </c>
      <c r="M2" s="13" t="s">
        <v>274</v>
      </c>
      <c r="N2" s="13" t="s">
        <v>275</v>
      </c>
      <c r="O2" s="13" t="s">
        <v>276</v>
      </c>
      <c r="P2" s="13" t="s">
        <v>277</v>
      </c>
      <c r="Q2" s="13" t="s">
        <v>278</v>
      </c>
      <c r="R2" s="13" t="s">
        <v>279</v>
      </c>
    </row>
    <row r="3" ht="20.25" spans="1:18">
      <c r="A3" s="5" t="s">
        <v>294</v>
      </c>
      <c r="B3" s="5" t="s">
        <v>295</v>
      </c>
      <c r="C3" s="5">
        <v>5645.559</v>
      </c>
      <c r="D3" s="5">
        <v>6066.825</v>
      </c>
      <c r="E3" s="5">
        <v>1</v>
      </c>
      <c r="F3" s="6">
        <v>0</v>
      </c>
      <c r="G3" s="6">
        <v>0</v>
      </c>
      <c r="H3" s="6">
        <v>1</v>
      </c>
      <c r="I3" s="6">
        <v>0.348</v>
      </c>
      <c r="J3" s="6">
        <v>7.267</v>
      </c>
      <c r="K3" s="14">
        <v>2</v>
      </c>
      <c r="L3" s="14">
        <v>2</v>
      </c>
      <c r="M3" s="14">
        <v>-1</v>
      </c>
      <c r="N3" s="14">
        <v>1</v>
      </c>
      <c r="O3" s="14">
        <v>0</v>
      </c>
      <c r="P3" s="14">
        <v>6.692</v>
      </c>
      <c r="Q3" s="14">
        <v>0</v>
      </c>
      <c r="R3" s="14">
        <v>0</v>
      </c>
    </row>
    <row r="4" ht="20.25" spans="1:18">
      <c r="A4" s="5" t="s">
        <v>296</v>
      </c>
      <c r="B4" s="5" t="s">
        <v>297</v>
      </c>
      <c r="C4" s="5">
        <v>2334.956</v>
      </c>
      <c r="D4" s="5">
        <v>2656.312</v>
      </c>
      <c r="E4" s="5">
        <v>1</v>
      </c>
      <c r="F4" s="6">
        <v>0</v>
      </c>
      <c r="G4" s="6">
        <v>0</v>
      </c>
      <c r="H4" s="6">
        <v>1</v>
      </c>
      <c r="I4" s="6">
        <v>0.026</v>
      </c>
      <c r="J4" s="6">
        <v>12.121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-4.516</v>
      </c>
      <c r="Q4" s="14">
        <v>0</v>
      </c>
      <c r="R4" s="14">
        <v>0</v>
      </c>
    </row>
    <row r="5" ht="20.25" spans="1:18">
      <c r="A5" s="7" t="s">
        <v>298</v>
      </c>
      <c r="B5" s="7" t="s">
        <v>299</v>
      </c>
      <c r="C5" s="7">
        <v>2447.207</v>
      </c>
      <c r="D5" s="7">
        <v>2681.697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0.236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-1.757</v>
      </c>
      <c r="Q5" s="14">
        <v>0</v>
      </c>
      <c r="R5" s="14">
        <v>-1</v>
      </c>
    </row>
    <row r="6" ht="20.25" spans="1:18">
      <c r="A6" s="7" t="s">
        <v>300</v>
      </c>
      <c r="B6" s="7" t="s">
        <v>301</v>
      </c>
      <c r="C6" s="7">
        <v>1767.812</v>
      </c>
      <c r="D6" s="7">
        <v>2339.507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0.095</v>
      </c>
      <c r="K6" s="14">
        <v>0</v>
      </c>
      <c r="L6" s="14">
        <v>2</v>
      </c>
      <c r="M6" s="14">
        <v>0</v>
      </c>
      <c r="N6" s="14">
        <v>-1</v>
      </c>
      <c r="O6" s="14">
        <v>0</v>
      </c>
      <c r="P6" s="14">
        <v>-2.296</v>
      </c>
      <c r="Q6" s="14">
        <v>0</v>
      </c>
      <c r="R6" s="14">
        <v>-1</v>
      </c>
    </row>
    <row r="7" ht="20.25" spans="1:18">
      <c r="A7" s="8" t="s">
        <v>302</v>
      </c>
      <c r="B7" s="8" t="s">
        <v>303</v>
      </c>
      <c r="C7" s="8">
        <v>2989.78</v>
      </c>
      <c r="D7" s="8">
        <v>3545.08</v>
      </c>
      <c r="E7" s="8">
        <v>0</v>
      </c>
      <c r="F7" s="8">
        <v>0</v>
      </c>
      <c r="G7" s="8">
        <v>0</v>
      </c>
      <c r="H7" s="8">
        <v>1</v>
      </c>
      <c r="I7" s="6">
        <v>3.561</v>
      </c>
      <c r="J7" s="6">
        <v>18.668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14">
        <v>-2.576</v>
      </c>
      <c r="Q7" s="14">
        <v>0</v>
      </c>
      <c r="R7" s="14">
        <v>0</v>
      </c>
    </row>
    <row r="8" ht="20.25" spans="1:18">
      <c r="A8" s="8" t="s">
        <v>304</v>
      </c>
      <c r="B8" s="8" t="s">
        <v>305</v>
      </c>
      <c r="C8" s="8">
        <v>2557.902</v>
      </c>
      <c r="D8" s="8">
        <v>3192.104</v>
      </c>
      <c r="E8" s="8">
        <v>0</v>
      </c>
      <c r="F8" s="8">
        <v>0</v>
      </c>
      <c r="G8" s="8">
        <v>0</v>
      </c>
      <c r="H8" s="8">
        <v>1</v>
      </c>
      <c r="I8" s="6">
        <v>5.251</v>
      </c>
      <c r="J8" s="6">
        <v>24.075</v>
      </c>
      <c r="K8" s="14">
        <v>1</v>
      </c>
      <c r="L8" s="14">
        <v>1</v>
      </c>
      <c r="M8" s="14">
        <v>0</v>
      </c>
      <c r="N8" s="14">
        <v>0</v>
      </c>
      <c r="O8" s="14">
        <v>0</v>
      </c>
      <c r="P8" s="14">
        <v>-0.614</v>
      </c>
      <c r="Q8" s="14">
        <v>0</v>
      </c>
      <c r="R8" s="14">
        <v>0</v>
      </c>
    </row>
    <row r="9" ht="20.25" spans="1:18">
      <c r="A9" s="8" t="s">
        <v>306</v>
      </c>
      <c r="B9" s="8" t="s">
        <v>307</v>
      </c>
      <c r="C9" s="8">
        <v>104.926</v>
      </c>
      <c r="D9" s="8">
        <v>107.817</v>
      </c>
      <c r="E9" s="8">
        <v>0</v>
      </c>
      <c r="F9" s="8">
        <v>0</v>
      </c>
      <c r="G9" s="8">
        <v>0</v>
      </c>
      <c r="H9" s="8">
        <v>1</v>
      </c>
      <c r="I9" s="6">
        <v>1.483</v>
      </c>
      <c r="J9" s="6">
        <v>4.125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0.043</v>
      </c>
      <c r="Q9" s="14">
        <v>0</v>
      </c>
      <c r="R9" s="14">
        <v>1</v>
      </c>
    </row>
    <row r="10" ht="20.25" spans="1:18">
      <c r="A10" s="8" t="s">
        <v>308</v>
      </c>
      <c r="B10" s="8" t="s">
        <v>309</v>
      </c>
      <c r="C10" s="8">
        <v>104.271</v>
      </c>
      <c r="D10" s="8">
        <v>105.947</v>
      </c>
      <c r="E10" s="8">
        <v>0</v>
      </c>
      <c r="F10" s="8">
        <v>0</v>
      </c>
      <c r="G10" s="8">
        <v>0</v>
      </c>
      <c r="H10" s="8">
        <v>1</v>
      </c>
      <c r="I10" s="6">
        <v>0.956</v>
      </c>
      <c r="J10" s="6">
        <v>2.523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0.048</v>
      </c>
      <c r="Q10" s="14">
        <v>0</v>
      </c>
      <c r="R10" s="14">
        <v>0</v>
      </c>
    </row>
    <row r="11" ht="20.25" spans="1:18">
      <c r="A11" s="8" t="s">
        <v>310</v>
      </c>
      <c r="B11" s="8" t="s">
        <v>311</v>
      </c>
      <c r="C11" s="8">
        <v>108.976</v>
      </c>
      <c r="D11" s="8">
        <v>116.964</v>
      </c>
      <c r="E11" s="8">
        <v>0</v>
      </c>
      <c r="F11" s="8">
        <v>0</v>
      </c>
      <c r="G11" s="8">
        <v>0</v>
      </c>
      <c r="H11" s="8">
        <v>1</v>
      </c>
      <c r="I11" s="6">
        <v>2.66</v>
      </c>
      <c r="J11" s="6">
        <v>9.308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0.012</v>
      </c>
      <c r="Q11" s="14">
        <v>0</v>
      </c>
      <c r="R11" s="14">
        <v>1</v>
      </c>
    </row>
    <row r="12" ht="20.25" spans="1:18">
      <c r="A12" s="8" t="s">
        <v>312</v>
      </c>
      <c r="B12" s="8" t="s">
        <v>313</v>
      </c>
      <c r="C12" s="8">
        <v>102.115</v>
      </c>
      <c r="D12" s="8">
        <v>102.802</v>
      </c>
      <c r="E12" s="8">
        <v>0</v>
      </c>
      <c r="F12" s="8">
        <v>0</v>
      </c>
      <c r="G12" s="8">
        <v>0</v>
      </c>
      <c r="H12" s="8">
        <v>1</v>
      </c>
      <c r="I12" s="6">
        <v>0.335</v>
      </c>
      <c r="J12" s="6">
        <v>1.001</v>
      </c>
      <c r="K12" s="14">
        <v>3</v>
      </c>
      <c r="L12" s="14">
        <v>0</v>
      </c>
      <c r="M12" s="14">
        <v>0</v>
      </c>
      <c r="N12" s="14">
        <v>-1</v>
      </c>
      <c r="O12" s="14">
        <v>0</v>
      </c>
      <c r="P12" s="14">
        <v>0.019</v>
      </c>
      <c r="Q12" s="14">
        <v>0</v>
      </c>
      <c r="R12" s="14">
        <v>0</v>
      </c>
    </row>
    <row r="13" ht="20.25" spans="1:18">
      <c r="A13" s="9" t="s">
        <v>314</v>
      </c>
      <c r="B13" s="9" t="s">
        <v>315</v>
      </c>
      <c r="C13" s="9">
        <v>13087.629</v>
      </c>
      <c r="D13" s="9">
        <v>14599.156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0</v>
      </c>
      <c r="N13" s="14">
        <v>-1</v>
      </c>
      <c r="O13" s="14">
        <v>0</v>
      </c>
      <c r="P13" s="14">
        <v>-2.643</v>
      </c>
      <c r="Q13" s="14">
        <v>0</v>
      </c>
      <c r="R13" s="14">
        <v>0</v>
      </c>
    </row>
    <row r="14" ht="20.25" spans="1:18">
      <c r="A14" s="9" t="s">
        <v>316</v>
      </c>
      <c r="B14" s="9" t="s">
        <v>317</v>
      </c>
      <c r="C14" s="9">
        <v>3901.668</v>
      </c>
      <c r="D14" s="9">
        <v>4369.74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1</v>
      </c>
      <c r="L14" s="14">
        <v>1</v>
      </c>
      <c r="M14" s="14">
        <v>0</v>
      </c>
      <c r="N14" s="14">
        <v>0</v>
      </c>
      <c r="O14" s="14">
        <v>0</v>
      </c>
      <c r="P14" s="14">
        <v>-6.378</v>
      </c>
      <c r="Q14" s="14">
        <v>0</v>
      </c>
      <c r="R14" s="14">
        <v>0</v>
      </c>
    </row>
    <row r="15" ht="20.25" spans="1:18">
      <c r="A15" s="9" t="s">
        <v>318</v>
      </c>
      <c r="B15" s="9" t="s">
        <v>319</v>
      </c>
      <c r="C15" s="9">
        <v>171.76</v>
      </c>
      <c r="D15" s="9">
        <v>239.181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2</v>
      </c>
      <c r="L15" s="14">
        <v>2</v>
      </c>
      <c r="M15" s="14">
        <v>0</v>
      </c>
      <c r="N15" s="14">
        <v>0</v>
      </c>
      <c r="O15" s="14">
        <v>0</v>
      </c>
      <c r="P15" s="14">
        <v>0.47</v>
      </c>
      <c r="Q15" s="14">
        <v>0</v>
      </c>
      <c r="R15" s="14">
        <v>0</v>
      </c>
    </row>
    <row r="16" ht="20.25" spans="1:18">
      <c r="A16" s="9" t="s">
        <v>320</v>
      </c>
      <c r="B16" s="9" t="s">
        <v>321</v>
      </c>
      <c r="C16" s="9">
        <v>1210.949</v>
      </c>
      <c r="D16" s="9">
        <v>1684.503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1.028</v>
      </c>
      <c r="Q16" s="14">
        <v>0</v>
      </c>
      <c r="R16" s="14">
        <v>-1</v>
      </c>
    </row>
    <row r="17" ht="20.25" spans="1:18">
      <c r="A17" s="9" t="s">
        <v>322</v>
      </c>
      <c r="B17" s="9" t="s">
        <v>323</v>
      </c>
      <c r="C17" s="9">
        <v>13279.087</v>
      </c>
      <c r="D17" s="9">
        <v>15215.664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1</v>
      </c>
      <c r="L17" s="14">
        <v>2</v>
      </c>
      <c r="M17" s="14">
        <v>0</v>
      </c>
      <c r="N17" s="14">
        <v>1</v>
      </c>
      <c r="O17" s="14">
        <v>0</v>
      </c>
      <c r="P17" s="14">
        <v>9.849</v>
      </c>
      <c r="Q17" s="14">
        <v>0</v>
      </c>
      <c r="R17" s="14">
        <v>0</v>
      </c>
    </row>
    <row r="18" ht="20.25" spans="1:18">
      <c r="A18" s="9" t="s">
        <v>324</v>
      </c>
      <c r="B18" s="9" t="s">
        <v>325</v>
      </c>
      <c r="C18" s="9">
        <v>2687.824</v>
      </c>
      <c r="D18" s="9">
        <v>3030.112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-4.375</v>
      </c>
      <c r="Q18" s="14">
        <v>0</v>
      </c>
      <c r="R18" s="14">
        <v>0</v>
      </c>
    </row>
    <row r="19" ht="20.25" spans="1:18">
      <c r="A19" s="9" t="s">
        <v>326</v>
      </c>
      <c r="B19" s="9" t="s">
        <v>327</v>
      </c>
      <c r="C19" s="9">
        <v>3474.924</v>
      </c>
      <c r="D19" s="9">
        <v>3656.317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1</v>
      </c>
      <c r="L19" s="14">
        <v>2</v>
      </c>
      <c r="M19" s="14">
        <v>-1</v>
      </c>
      <c r="N19" s="14">
        <v>1</v>
      </c>
      <c r="O19" s="14">
        <v>0</v>
      </c>
      <c r="P19" s="14">
        <v>0.674</v>
      </c>
      <c r="Q19" s="14">
        <v>0</v>
      </c>
      <c r="R19" s="14">
        <v>0</v>
      </c>
    </row>
    <row r="20" ht="20.25" spans="1:18">
      <c r="A20" s="9" t="s">
        <v>328</v>
      </c>
      <c r="B20" s="9" t="s">
        <v>329</v>
      </c>
      <c r="C20" s="9">
        <v>5378.699</v>
      </c>
      <c r="D20" s="9">
        <v>6312.607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-7.457</v>
      </c>
      <c r="Q20" s="14">
        <v>0</v>
      </c>
      <c r="R20" s="14">
        <v>0</v>
      </c>
    </row>
    <row r="21" ht="20.25" spans="1:18">
      <c r="A21" s="9" t="s">
        <v>330</v>
      </c>
      <c r="B21" s="9" t="s">
        <v>331</v>
      </c>
      <c r="C21" s="9">
        <v>9110.802</v>
      </c>
      <c r="D21" s="9">
        <v>10840.102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-16.829</v>
      </c>
      <c r="Q21" s="14">
        <v>0</v>
      </c>
      <c r="R21" s="14">
        <v>0</v>
      </c>
    </row>
    <row r="22" ht="20.25" spans="1:18">
      <c r="A22" s="9" t="s">
        <v>332</v>
      </c>
      <c r="B22" s="9" t="s">
        <v>333</v>
      </c>
      <c r="C22" s="9">
        <v>2627.982</v>
      </c>
      <c r="D22" s="9">
        <v>3237.309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9" t="s">
        <v>334</v>
      </c>
      <c r="B23" s="9" t="s">
        <v>335</v>
      </c>
      <c r="C23" s="9">
        <v>2544.073</v>
      </c>
      <c r="D23" s="9">
        <v>3003.527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1</v>
      </c>
      <c r="O23" s="14">
        <v>0</v>
      </c>
      <c r="P23" s="14">
        <v>3.728</v>
      </c>
      <c r="Q23" s="14">
        <v>0</v>
      </c>
      <c r="R23" s="14">
        <v>0</v>
      </c>
    </row>
    <row r="24" ht="20.25" spans="1:18">
      <c r="A24" s="9" t="s">
        <v>336</v>
      </c>
      <c r="B24" s="9" t="s">
        <v>337</v>
      </c>
      <c r="C24" s="9">
        <v>1745.042</v>
      </c>
      <c r="D24" s="9">
        <v>1983.255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-2.704</v>
      </c>
      <c r="Q24" s="14">
        <v>0</v>
      </c>
      <c r="R24" s="14">
        <v>0</v>
      </c>
    </row>
    <row r="25" ht="20.25" spans="1:18">
      <c r="A25" s="9" t="s">
        <v>338</v>
      </c>
      <c r="B25" s="9" t="s">
        <v>339</v>
      </c>
      <c r="C25" s="9">
        <v>967.581</v>
      </c>
      <c r="D25" s="9">
        <v>1188.864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9" t="s">
        <v>340</v>
      </c>
      <c r="B26" s="9" t="s">
        <v>341</v>
      </c>
      <c r="C26" s="9">
        <v>11808.959</v>
      </c>
      <c r="D26" s="9">
        <v>13689.607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-24.864</v>
      </c>
      <c r="Q26" s="14">
        <v>0</v>
      </c>
      <c r="R26" s="14">
        <v>0</v>
      </c>
    </row>
    <row r="27" ht="20.25" spans="1:18">
      <c r="A27" s="6" t="s">
        <v>342</v>
      </c>
      <c r="B27" s="6" t="s">
        <v>343</v>
      </c>
      <c r="C27" s="6">
        <v>7075.535</v>
      </c>
      <c r="D27" s="6">
        <v>8472.089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7.907</v>
      </c>
      <c r="K27" s="14">
        <v>1</v>
      </c>
      <c r="L27" s="14">
        <v>1</v>
      </c>
      <c r="M27" s="14">
        <v>0</v>
      </c>
      <c r="N27" s="14">
        <v>0</v>
      </c>
      <c r="O27" s="14">
        <v>0</v>
      </c>
      <c r="P27" s="14">
        <v>3.316</v>
      </c>
      <c r="Q27" s="14">
        <v>0</v>
      </c>
      <c r="R27" s="14">
        <v>0</v>
      </c>
    </row>
    <row r="28" ht="20.25" spans="1:18">
      <c r="A28" s="6" t="s">
        <v>344</v>
      </c>
      <c r="B28" s="6" t="s">
        <v>345</v>
      </c>
      <c r="C28" s="6">
        <v>19334.15</v>
      </c>
      <c r="D28" s="6">
        <v>21676.994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2.229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11.879</v>
      </c>
      <c r="Q28" s="14">
        <v>0</v>
      </c>
      <c r="R28" s="14">
        <v>0</v>
      </c>
    </row>
    <row r="29" ht="20.25" spans="1:18">
      <c r="A29" s="6" t="s">
        <v>346</v>
      </c>
      <c r="B29" s="6" t="s">
        <v>347</v>
      </c>
      <c r="C29" s="6">
        <v>3450.943</v>
      </c>
      <c r="D29" s="6">
        <v>4881.942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20.686</v>
      </c>
      <c r="K29" s="14">
        <v>2</v>
      </c>
      <c r="L29" s="14">
        <v>2</v>
      </c>
      <c r="M29" s="14">
        <v>0</v>
      </c>
      <c r="N29" s="14">
        <v>-1</v>
      </c>
      <c r="O29" s="14">
        <v>0</v>
      </c>
      <c r="P29" s="14">
        <v>-26.312</v>
      </c>
      <c r="Q29" s="14">
        <v>-1</v>
      </c>
      <c r="R29" s="14">
        <v>0</v>
      </c>
    </row>
    <row r="30" ht="20.25" spans="1:18">
      <c r="A30" s="6" t="s">
        <v>348</v>
      </c>
      <c r="B30" s="6" t="s">
        <v>349</v>
      </c>
      <c r="C30" s="6">
        <v>573.54</v>
      </c>
      <c r="D30" s="6">
        <v>640.553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8.582</v>
      </c>
      <c r="K30" s="14">
        <v>4</v>
      </c>
      <c r="L30" s="14">
        <v>2</v>
      </c>
      <c r="M30" s="14">
        <v>0</v>
      </c>
      <c r="N30" s="14">
        <v>1</v>
      </c>
      <c r="O30" s="14">
        <v>0</v>
      </c>
      <c r="P30" s="14">
        <v>-0.162</v>
      </c>
      <c r="Q30" s="14">
        <v>0</v>
      </c>
      <c r="R30" s="14">
        <v>0</v>
      </c>
    </row>
    <row r="31" ht="20.25" spans="1:18">
      <c r="A31" s="6" t="s">
        <v>350</v>
      </c>
      <c r="B31" s="6" t="s">
        <v>351</v>
      </c>
      <c r="C31" s="6">
        <v>13003.889</v>
      </c>
      <c r="D31" s="6">
        <v>16431.754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2.153</v>
      </c>
      <c r="K31" s="14">
        <v>0</v>
      </c>
      <c r="L31" s="14">
        <v>2</v>
      </c>
      <c r="M31" s="14">
        <v>0</v>
      </c>
      <c r="N31" s="14">
        <v>0</v>
      </c>
      <c r="O31" s="14">
        <v>1</v>
      </c>
      <c r="P31" s="14">
        <v>10.513</v>
      </c>
      <c r="Q31" s="14">
        <v>0</v>
      </c>
      <c r="R31" s="14">
        <v>0</v>
      </c>
    </row>
    <row r="32" ht="20.25" spans="1:18">
      <c r="A32" s="6" t="s">
        <v>352</v>
      </c>
      <c r="B32" s="6" t="s">
        <v>353</v>
      </c>
      <c r="C32" s="6">
        <v>72019.789</v>
      </c>
      <c r="D32" s="6">
        <v>79369.172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2.174</v>
      </c>
      <c r="K32" s="14">
        <v>2</v>
      </c>
      <c r="L32" s="14">
        <v>2</v>
      </c>
      <c r="M32" s="14">
        <v>0</v>
      </c>
      <c r="N32" s="14">
        <v>-1</v>
      </c>
      <c r="O32" s="14">
        <v>0</v>
      </c>
      <c r="P32" s="14">
        <v>39.874</v>
      </c>
      <c r="Q32" s="14">
        <v>-1</v>
      </c>
      <c r="R32" s="14">
        <v>0</v>
      </c>
    </row>
    <row r="33" ht="20.25" spans="1:18">
      <c r="A33" s="6" t="s">
        <v>354</v>
      </c>
      <c r="B33" s="6" t="s">
        <v>355</v>
      </c>
      <c r="C33" s="6">
        <v>3155.578</v>
      </c>
      <c r="D33" s="6">
        <v>3886.125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6.833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0.238</v>
      </c>
      <c r="Q33" s="14">
        <v>0</v>
      </c>
      <c r="R33" s="14">
        <v>-1</v>
      </c>
    </row>
    <row r="34" ht="20.25" spans="1:18">
      <c r="A34" s="6" t="s">
        <v>356</v>
      </c>
      <c r="B34" s="6" t="s">
        <v>357</v>
      </c>
      <c r="C34" s="6">
        <v>121036.852</v>
      </c>
      <c r="D34" s="6">
        <v>138950.703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2.058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111.387</v>
      </c>
      <c r="Q34" s="14">
        <v>0</v>
      </c>
      <c r="R34" s="14">
        <v>0</v>
      </c>
    </row>
    <row r="35" ht="20.25" spans="1:18">
      <c r="A35" s="6" t="s">
        <v>358</v>
      </c>
      <c r="B35" s="6" t="s">
        <v>359</v>
      </c>
      <c r="C35" s="6">
        <v>16426.326</v>
      </c>
      <c r="D35" s="6">
        <v>18060.219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1.55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17.831</v>
      </c>
      <c r="Q35" s="14">
        <v>0</v>
      </c>
      <c r="R35" s="14">
        <v>0</v>
      </c>
    </row>
    <row r="36" ht="20.25" spans="1:18">
      <c r="A36" s="6" t="s">
        <v>360</v>
      </c>
      <c r="B36" s="6" t="s">
        <v>361</v>
      </c>
      <c r="C36" s="6">
        <v>3112.549</v>
      </c>
      <c r="D36" s="6">
        <v>3805.721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5.076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0.949</v>
      </c>
      <c r="Q36" s="14">
        <v>0</v>
      </c>
      <c r="R36" s="14">
        <v>-1</v>
      </c>
    </row>
    <row r="37" ht="20.25" spans="1:18">
      <c r="A37" s="6" t="s">
        <v>362</v>
      </c>
      <c r="B37" s="6" t="s">
        <v>363</v>
      </c>
      <c r="C37" s="6">
        <v>16530.033</v>
      </c>
      <c r="D37" s="6">
        <v>19980.99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2.015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-47.743</v>
      </c>
      <c r="Q37" s="14">
        <v>0</v>
      </c>
      <c r="R37" s="14">
        <v>0</v>
      </c>
    </row>
    <row r="38" ht="20.25" spans="1:18">
      <c r="A38" s="6" t="s">
        <v>364</v>
      </c>
      <c r="B38" s="6" t="s">
        <v>365</v>
      </c>
      <c r="C38" s="6">
        <v>236769.672</v>
      </c>
      <c r="D38" s="6">
        <v>271679.656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4.231</v>
      </c>
      <c r="K38" s="14">
        <v>4</v>
      </c>
      <c r="L38" s="14">
        <v>2</v>
      </c>
      <c r="M38" s="14">
        <v>0</v>
      </c>
      <c r="N38" s="14">
        <v>1</v>
      </c>
      <c r="O38" s="14">
        <v>0</v>
      </c>
      <c r="P38" s="14">
        <v>392.089</v>
      </c>
      <c r="Q38" s="14">
        <v>0</v>
      </c>
      <c r="R38" s="14">
        <v>0</v>
      </c>
    </row>
    <row r="39" ht="20.25" spans="1:18">
      <c r="A39" s="6" t="s">
        <v>366</v>
      </c>
      <c r="B39" s="6" t="s">
        <v>367</v>
      </c>
      <c r="C39" s="6">
        <v>3183.691</v>
      </c>
      <c r="D39" s="6">
        <v>3912.4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10.319</v>
      </c>
      <c r="K39" s="14">
        <v>1</v>
      </c>
      <c r="L39" s="14">
        <v>2</v>
      </c>
      <c r="M39" s="14">
        <v>0</v>
      </c>
      <c r="N39" s="14">
        <v>0</v>
      </c>
      <c r="O39" s="14">
        <v>0</v>
      </c>
      <c r="P39" s="14">
        <v>4.657</v>
      </c>
      <c r="Q39" s="14">
        <v>0</v>
      </c>
      <c r="R39" s="14">
        <v>1</v>
      </c>
    </row>
    <row r="40" ht="20.25" spans="1:18">
      <c r="A40" s="6" t="s">
        <v>368</v>
      </c>
      <c r="B40" s="6" t="s">
        <v>369</v>
      </c>
      <c r="C40" s="6">
        <v>22319.273</v>
      </c>
      <c r="D40" s="6">
        <v>25708.564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9.012</v>
      </c>
      <c r="K40" s="14">
        <v>3</v>
      </c>
      <c r="L40" s="14">
        <v>2</v>
      </c>
      <c r="M40" s="14">
        <v>0</v>
      </c>
      <c r="N40" s="14">
        <v>0</v>
      </c>
      <c r="O40" s="14">
        <v>0</v>
      </c>
      <c r="P40" s="14">
        <v>-2.041</v>
      </c>
      <c r="Q40" s="14">
        <v>0</v>
      </c>
      <c r="R40" s="14">
        <v>-1</v>
      </c>
    </row>
    <row r="41" ht="20.25" spans="1:18">
      <c r="A41" s="6" t="s">
        <v>370</v>
      </c>
      <c r="B41" s="6" t="s">
        <v>371</v>
      </c>
      <c r="C41" s="6">
        <v>3260.42</v>
      </c>
      <c r="D41" s="6">
        <v>3729.302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1.079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-4.4</v>
      </c>
      <c r="Q41" s="14">
        <v>0</v>
      </c>
      <c r="R41" s="14">
        <v>0</v>
      </c>
    </row>
    <row r="42" ht="20.25" spans="1:18">
      <c r="A42" s="6" t="s">
        <v>372</v>
      </c>
      <c r="B42" s="6" t="s">
        <v>373</v>
      </c>
      <c r="C42" s="6">
        <v>2191.026</v>
      </c>
      <c r="D42" s="6">
        <v>2435.368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1.571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-0.957</v>
      </c>
      <c r="Q42" s="14">
        <v>0</v>
      </c>
      <c r="R42" s="14">
        <v>0</v>
      </c>
    </row>
    <row r="43" ht="20.25" spans="1:18">
      <c r="A43" s="6" t="s">
        <v>374</v>
      </c>
      <c r="B43" s="6" t="s">
        <v>375</v>
      </c>
      <c r="C43" s="6">
        <v>8086.335</v>
      </c>
      <c r="D43" s="6">
        <v>9035.143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1.865</v>
      </c>
      <c r="K43" s="14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13.815</v>
      </c>
      <c r="Q43" s="14">
        <v>0</v>
      </c>
      <c r="R43" s="14">
        <v>0</v>
      </c>
    </row>
    <row r="44" ht="20.25" spans="1:18">
      <c r="A44" s="6" t="s">
        <v>376</v>
      </c>
      <c r="B44" s="6" t="s">
        <v>377</v>
      </c>
      <c r="C44" s="6">
        <v>4461.439</v>
      </c>
      <c r="D44" s="6">
        <v>4990.456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6.547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-4.153</v>
      </c>
      <c r="Q44" s="14">
        <v>0</v>
      </c>
      <c r="R44" s="14">
        <v>-1</v>
      </c>
    </row>
    <row r="45" ht="20.25" spans="1:18">
      <c r="A45" s="6" t="s">
        <v>378</v>
      </c>
      <c r="B45" s="6" t="s">
        <v>379</v>
      </c>
      <c r="C45" s="6">
        <v>1259.291</v>
      </c>
      <c r="D45" s="6">
        <v>1373.625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2.945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 s="14">
        <v>-1.995</v>
      </c>
      <c r="Q45" s="14">
        <v>0</v>
      </c>
      <c r="R45" s="14">
        <v>0</v>
      </c>
    </row>
    <row r="46" ht="20.25" spans="1:18">
      <c r="A46" s="6" t="s">
        <v>380</v>
      </c>
      <c r="B46" s="6" t="s">
        <v>381</v>
      </c>
      <c r="C46" s="6">
        <v>669.575</v>
      </c>
      <c r="D46" s="6">
        <v>834.811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12.872</v>
      </c>
      <c r="K46" s="14">
        <v>0</v>
      </c>
      <c r="L46" s="14">
        <v>2</v>
      </c>
      <c r="M46" s="14">
        <v>0</v>
      </c>
      <c r="N46" s="14">
        <v>-1</v>
      </c>
      <c r="O46" s="14">
        <v>0</v>
      </c>
      <c r="P46" s="14">
        <v>-0.154</v>
      </c>
      <c r="Q46" s="14">
        <v>0</v>
      </c>
      <c r="R46" s="14">
        <v>-1</v>
      </c>
    </row>
    <row r="47" ht="20.25" spans="1:18">
      <c r="A47" s="6" t="s">
        <v>382</v>
      </c>
      <c r="B47" s="6" t="s">
        <v>383</v>
      </c>
      <c r="C47" s="6">
        <v>3206.775</v>
      </c>
      <c r="D47" s="6">
        <v>3509.183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2.441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 s="14">
        <v>-10.416</v>
      </c>
      <c r="Q47" s="14">
        <v>0</v>
      </c>
      <c r="R47" s="14">
        <v>0</v>
      </c>
    </row>
    <row r="48" ht="20.25" spans="1:18">
      <c r="A48" s="6" t="s">
        <v>384</v>
      </c>
      <c r="B48" s="6" t="s">
        <v>385</v>
      </c>
      <c r="C48" s="6">
        <v>7690.285</v>
      </c>
      <c r="D48" s="6">
        <v>8275.178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4.941</v>
      </c>
      <c r="K48" s="14">
        <v>0</v>
      </c>
      <c r="L48" s="14">
        <v>2</v>
      </c>
      <c r="M48" s="14">
        <v>0</v>
      </c>
      <c r="N48" s="14">
        <v>-1</v>
      </c>
      <c r="O48" s="14">
        <v>0</v>
      </c>
      <c r="P48" s="14">
        <v>-2.654</v>
      </c>
      <c r="Q48" s="14">
        <v>0</v>
      </c>
      <c r="R48" s="14">
        <v>-1</v>
      </c>
    </row>
    <row r="49" ht="20.25" spans="1:18">
      <c r="A49" s="6" t="s">
        <v>386</v>
      </c>
      <c r="B49" s="6" t="s">
        <v>387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14">
        <v>1</v>
      </c>
      <c r="L49" s="14">
        <v>2</v>
      </c>
      <c r="M49" s="14">
        <v>0</v>
      </c>
      <c r="N49" s="14">
        <v>0</v>
      </c>
      <c r="O49" s="14">
        <v>0</v>
      </c>
      <c r="P49" s="14">
        <v>-0.164</v>
      </c>
      <c r="Q49" s="14">
        <v>0</v>
      </c>
      <c r="R49" s="14">
        <v>0</v>
      </c>
    </row>
    <row r="50" ht="20.25" spans="1:18">
      <c r="A50" s="6" t="s">
        <v>388</v>
      </c>
      <c r="B50" s="6" t="s">
        <v>389</v>
      </c>
      <c r="C50" s="6">
        <v>7283.147</v>
      </c>
      <c r="D50" s="6">
        <v>9464.68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14.597</v>
      </c>
      <c r="K50" s="14">
        <v>1</v>
      </c>
      <c r="L50" s="14">
        <v>2</v>
      </c>
      <c r="M50" s="14">
        <v>0</v>
      </c>
      <c r="N50" s="14">
        <v>0</v>
      </c>
      <c r="O50" s="14">
        <v>0</v>
      </c>
      <c r="P50" s="14">
        <v>11.942</v>
      </c>
      <c r="Q50" s="14">
        <v>0</v>
      </c>
      <c r="R50" s="14">
        <v>0</v>
      </c>
    </row>
    <row r="51" ht="20.25" spans="1:18">
      <c r="A51" s="6" t="s">
        <v>390</v>
      </c>
      <c r="B51" s="6" t="s">
        <v>391</v>
      </c>
      <c r="C51" s="6">
        <v>4173.324</v>
      </c>
      <c r="D51" s="6">
        <v>4792.651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6.574</v>
      </c>
      <c r="K51" s="14">
        <v>1</v>
      </c>
      <c r="L51" s="14">
        <v>1</v>
      </c>
      <c r="M51" s="14">
        <v>0</v>
      </c>
      <c r="N51" s="14">
        <v>0</v>
      </c>
      <c r="O51" s="14">
        <v>0</v>
      </c>
      <c r="P51" s="14">
        <v>-5.84</v>
      </c>
      <c r="Q51" s="14">
        <v>0</v>
      </c>
      <c r="R51" s="14">
        <v>0</v>
      </c>
    </row>
    <row r="52" ht="20.25" spans="1:18">
      <c r="A52" s="6" t="s">
        <v>392</v>
      </c>
      <c r="B52" s="6" t="s">
        <v>393</v>
      </c>
      <c r="C52" s="6">
        <v>7247.158</v>
      </c>
      <c r="D52" s="6">
        <v>7778.187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2.67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0.544</v>
      </c>
      <c r="Q52" s="14">
        <v>0</v>
      </c>
      <c r="R52" s="14">
        <v>0</v>
      </c>
    </row>
    <row r="53" ht="20.25" spans="1:18">
      <c r="A53" s="6" t="s">
        <v>394</v>
      </c>
      <c r="B53" s="6" t="s">
        <v>395</v>
      </c>
      <c r="C53" s="6">
        <v>7321.301</v>
      </c>
      <c r="D53" s="6">
        <v>8732.241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3.566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-7.491</v>
      </c>
      <c r="Q53" s="14">
        <v>0</v>
      </c>
      <c r="R53" s="14">
        <v>-1</v>
      </c>
    </row>
    <row r="54" ht="20.25" spans="1:18">
      <c r="A54" s="6" t="s">
        <v>396</v>
      </c>
      <c r="B54" s="6" t="s">
        <v>397</v>
      </c>
      <c r="C54" s="6">
        <v>6729.684</v>
      </c>
      <c r="D54" s="6">
        <v>8103.578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2.242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-0.549</v>
      </c>
      <c r="Q54" s="14">
        <v>0</v>
      </c>
      <c r="R54" s="14">
        <v>0</v>
      </c>
    </row>
    <row r="55" ht="20.25" spans="1:18">
      <c r="A55" s="6" t="s">
        <v>398</v>
      </c>
      <c r="B55" s="6" t="s">
        <v>399</v>
      </c>
      <c r="C55" s="6">
        <v>13305.889</v>
      </c>
      <c r="D55" s="6">
        <v>14708.119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0.924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-2.263</v>
      </c>
      <c r="Q55" s="14">
        <v>0</v>
      </c>
      <c r="R55" s="14">
        <v>-1</v>
      </c>
    </row>
    <row r="56" ht="20.25" spans="1:18">
      <c r="A56" s="6" t="s">
        <v>400</v>
      </c>
      <c r="B56" s="6" t="s">
        <v>401</v>
      </c>
      <c r="C56" s="6">
        <v>19211.83</v>
      </c>
      <c r="D56" s="6">
        <v>21083.939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0.328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-1.663</v>
      </c>
      <c r="Q56" s="14">
        <v>0</v>
      </c>
      <c r="R56" s="14">
        <v>-1</v>
      </c>
    </row>
    <row r="57" ht="20.25" spans="1:18">
      <c r="A57" s="6" t="s">
        <v>402</v>
      </c>
      <c r="B57" s="6" t="s">
        <v>403</v>
      </c>
      <c r="C57" s="6">
        <v>1181.71</v>
      </c>
      <c r="D57" s="6">
        <v>1619.99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12.66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3.034</v>
      </c>
      <c r="Q57" s="14">
        <v>0</v>
      </c>
      <c r="R57" s="14">
        <v>0</v>
      </c>
    </row>
    <row r="58" ht="20.25" spans="1:18">
      <c r="A58" s="6" t="s">
        <v>404</v>
      </c>
      <c r="B58" s="6" t="s">
        <v>405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406</v>
      </c>
      <c r="B59" s="6" t="s">
        <v>407</v>
      </c>
      <c r="C59" s="6">
        <v>8314.642</v>
      </c>
      <c r="D59" s="6">
        <v>10069.861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6.07</v>
      </c>
      <c r="K59" s="14">
        <v>0</v>
      </c>
      <c r="L59" s="14">
        <v>2</v>
      </c>
      <c r="M59" s="14">
        <v>0</v>
      </c>
      <c r="N59" s="14">
        <v>-1</v>
      </c>
      <c r="O59" s="14">
        <v>0</v>
      </c>
      <c r="P59" s="14">
        <v>-11.187</v>
      </c>
      <c r="Q59" s="14">
        <v>0</v>
      </c>
      <c r="R59" s="14">
        <v>0</v>
      </c>
    </row>
    <row r="60" ht="20.25" spans="1:18">
      <c r="A60" s="6" t="s">
        <v>408</v>
      </c>
      <c r="B60" s="6" t="s">
        <v>409</v>
      </c>
      <c r="C60" s="6">
        <v>6489.421</v>
      </c>
      <c r="D60" s="6">
        <v>7393.625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5.704</v>
      </c>
      <c r="K60" s="14">
        <v>0</v>
      </c>
      <c r="L60" s="14">
        <v>1</v>
      </c>
      <c r="M60" s="14">
        <v>0</v>
      </c>
      <c r="N60" s="14">
        <v>-1</v>
      </c>
      <c r="O60" s="14">
        <v>0</v>
      </c>
      <c r="P60" s="14">
        <v>5.064</v>
      </c>
      <c r="Q60" s="14">
        <v>0</v>
      </c>
      <c r="R60" s="14">
        <v>0</v>
      </c>
    </row>
    <row r="61" ht="20.25" spans="1:18">
      <c r="A61" s="6" t="s">
        <v>410</v>
      </c>
      <c r="B61" s="6" t="s">
        <v>411</v>
      </c>
      <c r="C61" s="6">
        <v>7758.672</v>
      </c>
      <c r="D61" s="6">
        <v>8450.725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1.012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14">
        <v>-15.162</v>
      </c>
      <c r="Q61" s="14">
        <v>0</v>
      </c>
      <c r="R61" s="14">
        <v>0</v>
      </c>
    </row>
    <row r="62" ht="20.25" spans="1:18">
      <c r="A62" s="6" t="s">
        <v>412</v>
      </c>
      <c r="B62" s="6" t="s">
        <v>413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414</v>
      </c>
      <c r="B63" s="6" t="s">
        <v>415</v>
      </c>
      <c r="C63" s="6">
        <v>5841.2</v>
      </c>
      <c r="D63" s="6">
        <v>6762.873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6.331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5.494</v>
      </c>
      <c r="Q63" s="14">
        <v>0</v>
      </c>
      <c r="R63" s="14">
        <v>0</v>
      </c>
    </row>
    <row r="64" ht="20.25" spans="1:18">
      <c r="A64" s="6" t="s">
        <v>416</v>
      </c>
      <c r="B64" s="6" t="s">
        <v>417</v>
      </c>
      <c r="C64" s="6">
        <v>6750.471</v>
      </c>
      <c r="D64" s="6">
        <v>8141.045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5.482</v>
      </c>
      <c r="K64" s="14">
        <v>1</v>
      </c>
      <c r="L64" s="14">
        <v>2</v>
      </c>
      <c r="M64" s="14">
        <v>0</v>
      </c>
      <c r="N64" s="14">
        <v>0</v>
      </c>
      <c r="O64" s="14">
        <v>0</v>
      </c>
      <c r="P64" s="14">
        <v>12.231</v>
      </c>
      <c r="Q64" s="14">
        <v>0</v>
      </c>
      <c r="R64" s="14">
        <v>0</v>
      </c>
    </row>
    <row r="65" ht="20.25" spans="1:18">
      <c r="A65" s="6" t="s">
        <v>418</v>
      </c>
      <c r="B65" s="6" t="s">
        <v>419</v>
      </c>
      <c r="C65" s="6">
        <v>2232.924</v>
      </c>
      <c r="D65" s="6">
        <v>2730.481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5.425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-6.565</v>
      </c>
      <c r="Q65" s="14">
        <v>0</v>
      </c>
      <c r="R65" s="14">
        <v>-1</v>
      </c>
    </row>
    <row r="66" ht="20.25" spans="1:18">
      <c r="A66" s="6" t="s">
        <v>420</v>
      </c>
      <c r="B66" s="6" t="s">
        <v>421</v>
      </c>
      <c r="C66" s="6">
        <v>4875.891</v>
      </c>
      <c r="D66" s="6">
        <v>5926.109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16.063</v>
      </c>
      <c r="K66" s="14">
        <v>3</v>
      </c>
      <c r="L66" s="14">
        <v>0</v>
      </c>
      <c r="M66" s="14">
        <v>0</v>
      </c>
      <c r="N66" s="14">
        <v>0</v>
      </c>
      <c r="O66" s="14">
        <v>0</v>
      </c>
      <c r="P66" s="14">
        <v>1.207</v>
      </c>
      <c r="Q66" s="14">
        <v>0</v>
      </c>
      <c r="R66" s="14">
        <v>0</v>
      </c>
    </row>
    <row r="67" ht="20.25" spans="1:18">
      <c r="A67" s="6" t="s">
        <v>422</v>
      </c>
      <c r="B67" s="6" t="s">
        <v>423</v>
      </c>
      <c r="C67" s="6">
        <v>1396.145</v>
      </c>
      <c r="D67" s="6">
        <v>1833.857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1.402</v>
      </c>
      <c r="K67" s="14">
        <v>0</v>
      </c>
      <c r="L67" s="14">
        <v>2</v>
      </c>
      <c r="M67" s="14">
        <v>0</v>
      </c>
      <c r="N67" s="14">
        <v>-1</v>
      </c>
      <c r="O67" s="14">
        <v>0</v>
      </c>
      <c r="P67" s="14">
        <v>-1.276</v>
      </c>
      <c r="Q67" s="14">
        <v>0</v>
      </c>
      <c r="R67" s="14">
        <v>0</v>
      </c>
    </row>
    <row r="68" ht="20.25" spans="1:18">
      <c r="A68" s="6" t="s">
        <v>424</v>
      </c>
      <c r="B68" s="6" t="s">
        <v>425</v>
      </c>
      <c r="C68" s="6">
        <v>6008.215</v>
      </c>
      <c r="D68" s="6">
        <v>6896.629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3.715</v>
      </c>
      <c r="K68" s="14">
        <v>1</v>
      </c>
      <c r="L68" s="14">
        <v>0</v>
      </c>
      <c r="M68" s="14">
        <v>0</v>
      </c>
      <c r="N68" s="14">
        <v>1</v>
      </c>
      <c r="O68" s="14">
        <v>0</v>
      </c>
      <c r="P68" s="14">
        <v>-1.62</v>
      </c>
      <c r="Q68" s="14">
        <v>0</v>
      </c>
      <c r="R68" s="14">
        <v>1</v>
      </c>
    </row>
    <row r="69" ht="20.25" spans="1:18">
      <c r="A69" s="6" t="s">
        <v>426</v>
      </c>
      <c r="B69" s="6" t="s">
        <v>427</v>
      </c>
      <c r="C69" s="6">
        <v>2512.723</v>
      </c>
      <c r="D69" s="6">
        <v>3168.592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16.047</v>
      </c>
      <c r="K69" s="14">
        <v>3</v>
      </c>
      <c r="L69" s="14">
        <v>2</v>
      </c>
      <c r="M69" s="14">
        <v>-1</v>
      </c>
      <c r="N69" s="14">
        <v>1</v>
      </c>
      <c r="O69" s="14">
        <v>0</v>
      </c>
      <c r="P69" s="14">
        <v>9.334</v>
      </c>
      <c r="Q69" s="14">
        <v>0</v>
      </c>
      <c r="R69" s="14">
        <v>0</v>
      </c>
    </row>
    <row r="70" ht="20.25" spans="1:18">
      <c r="A70" s="6" t="s">
        <v>428</v>
      </c>
      <c r="B70" s="6" t="s">
        <v>429</v>
      </c>
      <c r="C70" s="6">
        <v>5987.949</v>
      </c>
      <c r="D70" s="6">
        <v>6883.375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1.676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4.398</v>
      </c>
      <c r="Q70" s="14">
        <v>0</v>
      </c>
      <c r="R70" s="14">
        <v>0</v>
      </c>
    </row>
    <row r="71" ht="20.25" spans="1:18">
      <c r="A71" s="6" t="s">
        <v>430</v>
      </c>
      <c r="B71" s="6" t="s">
        <v>431</v>
      </c>
      <c r="C71" s="6">
        <v>5585.123</v>
      </c>
      <c r="D71" s="6">
        <v>6057.47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7.054</v>
      </c>
      <c r="K71" s="14">
        <v>3</v>
      </c>
      <c r="L71" s="14">
        <v>2</v>
      </c>
      <c r="M71" s="14">
        <v>0</v>
      </c>
      <c r="N71" s="14">
        <v>0</v>
      </c>
      <c r="O71" s="14">
        <v>0</v>
      </c>
      <c r="P71" s="14">
        <v>4.166</v>
      </c>
      <c r="Q71" s="14">
        <v>0</v>
      </c>
      <c r="R71" s="14">
        <v>0</v>
      </c>
    </row>
    <row r="72" ht="20.25" spans="1:18">
      <c r="A72" s="6" t="s">
        <v>432</v>
      </c>
      <c r="B72" s="6" t="s">
        <v>433</v>
      </c>
      <c r="C72" s="6">
        <v>4734.533</v>
      </c>
      <c r="D72" s="6">
        <v>5634.124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5.423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7.804</v>
      </c>
      <c r="Q72" s="14">
        <v>0</v>
      </c>
      <c r="R72" s="14">
        <v>0</v>
      </c>
    </row>
    <row r="73" ht="20.25" spans="1:18">
      <c r="A73" s="6" t="s">
        <v>434</v>
      </c>
      <c r="B73" s="6" t="s">
        <v>435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436</v>
      </c>
      <c r="B74" s="6" t="s">
        <v>437</v>
      </c>
      <c r="C74" s="6">
        <v>4514.586</v>
      </c>
      <c r="D74" s="6">
        <v>6362.767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16.204</v>
      </c>
      <c r="K74" s="14">
        <v>0</v>
      </c>
      <c r="L74" s="14">
        <v>2</v>
      </c>
      <c r="M74" s="14">
        <v>1</v>
      </c>
      <c r="N74" s="14">
        <v>-1</v>
      </c>
      <c r="O74" s="14">
        <v>0</v>
      </c>
      <c r="P74" s="14">
        <v>-31.589</v>
      </c>
      <c r="Q74" s="14">
        <v>0</v>
      </c>
      <c r="R74" s="14">
        <v>0</v>
      </c>
    </row>
    <row r="75" ht="20.25" spans="1:18">
      <c r="A75" s="6" t="s">
        <v>438</v>
      </c>
      <c r="B75" s="6" t="s">
        <v>439</v>
      </c>
      <c r="C75" s="6">
        <v>3270.522</v>
      </c>
      <c r="D75" s="6">
        <v>4486.7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13.455</v>
      </c>
      <c r="K75" s="14">
        <v>0</v>
      </c>
      <c r="L75" s="14">
        <v>2</v>
      </c>
      <c r="M75" s="14">
        <v>0</v>
      </c>
      <c r="N75" s="14">
        <v>-1</v>
      </c>
      <c r="O75" s="14">
        <v>0</v>
      </c>
      <c r="P75" s="14">
        <v>-17.105</v>
      </c>
      <c r="Q75" s="14">
        <v>0</v>
      </c>
      <c r="R75" s="14">
        <v>0</v>
      </c>
    </row>
    <row r="76" ht="20.25" spans="1:18">
      <c r="A76" s="6" t="s">
        <v>440</v>
      </c>
      <c r="B76" s="6" t="s">
        <v>441</v>
      </c>
      <c r="C76" s="6">
        <v>2282.999</v>
      </c>
      <c r="D76" s="6">
        <v>3086.822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11.928</v>
      </c>
      <c r="K76" s="14">
        <v>0</v>
      </c>
      <c r="L76" s="14">
        <v>2</v>
      </c>
      <c r="M76" s="14">
        <v>0</v>
      </c>
      <c r="N76" s="14">
        <v>0</v>
      </c>
      <c r="O76" s="14">
        <v>0</v>
      </c>
      <c r="P76" s="14">
        <v>-10.823</v>
      </c>
      <c r="Q76" s="14">
        <v>0</v>
      </c>
      <c r="R76" s="14">
        <v>0</v>
      </c>
    </row>
    <row r="77" ht="20.25" spans="1:18">
      <c r="A77" s="6" t="s">
        <v>442</v>
      </c>
      <c r="B77" s="6" t="s">
        <v>443</v>
      </c>
      <c r="C77" s="6">
        <v>4398.995</v>
      </c>
      <c r="D77" s="6">
        <v>6352.431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20.787</v>
      </c>
      <c r="K77" s="14">
        <v>1</v>
      </c>
      <c r="L77" s="14">
        <v>2</v>
      </c>
      <c r="M77" s="14">
        <v>1</v>
      </c>
      <c r="N77" s="14">
        <v>-1</v>
      </c>
      <c r="O77" s="14">
        <v>0</v>
      </c>
      <c r="P77" s="14">
        <v>-36.398</v>
      </c>
      <c r="Q77" s="14">
        <v>0</v>
      </c>
      <c r="R77" s="14">
        <v>0</v>
      </c>
    </row>
    <row r="78" ht="20.25" spans="1:18">
      <c r="A78" s="10" t="s">
        <v>444</v>
      </c>
      <c r="B78" s="10" t="s">
        <v>445</v>
      </c>
      <c r="C78" s="10">
        <v>64211.582</v>
      </c>
      <c r="D78" s="10">
        <v>71092.242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1.456</v>
      </c>
      <c r="K78" s="14">
        <v>0</v>
      </c>
      <c r="L78" s="14">
        <v>2</v>
      </c>
      <c r="M78" s="14">
        <v>0</v>
      </c>
      <c r="N78" s="14">
        <v>-1</v>
      </c>
      <c r="O78" s="14">
        <v>0</v>
      </c>
      <c r="P78" s="14">
        <v>72.704</v>
      </c>
      <c r="Q78" s="14">
        <v>0</v>
      </c>
      <c r="R78" s="14">
        <v>0</v>
      </c>
    </row>
    <row r="79" ht="20.25" spans="1:18">
      <c r="A79" s="10" t="s">
        <v>446</v>
      </c>
      <c r="B79" s="10" t="s">
        <v>447</v>
      </c>
      <c r="C79" s="10">
        <v>1524.731</v>
      </c>
      <c r="D79" s="10">
        <v>3370.397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28.45</v>
      </c>
      <c r="K79" s="14">
        <v>1</v>
      </c>
      <c r="L79" s="14">
        <v>2</v>
      </c>
      <c r="M79" s="14">
        <v>1</v>
      </c>
      <c r="N79" s="14">
        <v>-1</v>
      </c>
      <c r="O79" s="14">
        <v>0</v>
      </c>
      <c r="P79" s="14">
        <v>-10.387</v>
      </c>
      <c r="Q79" s="14">
        <v>0</v>
      </c>
      <c r="R79" s="14">
        <v>0</v>
      </c>
    </row>
    <row r="80" ht="20.25" spans="1:18">
      <c r="A80" s="10" t="s">
        <v>448</v>
      </c>
      <c r="B80" s="10" t="s">
        <v>449</v>
      </c>
      <c r="C80" s="10">
        <v>3565.192</v>
      </c>
      <c r="D80" s="10">
        <v>4119.214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12.639</v>
      </c>
      <c r="K80" s="14">
        <v>2</v>
      </c>
      <c r="L80" s="14">
        <v>2</v>
      </c>
      <c r="M80" s="14">
        <v>-1</v>
      </c>
      <c r="N80" s="14">
        <v>1</v>
      </c>
      <c r="O80" s="14">
        <v>0</v>
      </c>
      <c r="P80" s="14">
        <v>2.773</v>
      </c>
      <c r="Q80" s="14">
        <v>0</v>
      </c>
      <c r="R80" s="14">
        <v>0</v>
      </c>
    </row>
    <row r="81" ht="20.25" spans="1:18">
      <c r="A81" s="10" t="s">
        <v>450</v>
      </c>
      <c r="B81" s="10" t="s">
        <v>451</v>
      </c>
      <c r="C81" s="10">
        <v>13022.368</v>
      </c>
      <c r="D81" s="10">
        <v>15603.984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8.229</v>
      </c>
      <c r="K81" s="14">
        <v>0</v>
      </c>
      <c r="L81" s="14">
        <v>1</v>
      </c>
      <c r="M81" s="14">
        <v>0</v>
      </c>
      <c r="N81" s="14">
        <v>0</v>
      </c>
      <c r="O81" s="14">
        <v>0</v>
      </c>
      <c r="P81" s="14">
        <v>-35.552</v>
      </c>
      <c r="Q81" s="14">
        <v>0</v>
      </c>
      <c r="R81" s="14">
        <v>-1</v>
      </c>
    </row>
    <row r="82" ht="20.25" spans="1:18">
      <c r="A82" s="10" t="s">
        <v>452</v>
      </c>
      <c r="B82" s="10" t="s">
        <v>453</v>
      </c>
      <c r="C82" s="10">
        <v>491.476</v>
      </c>
      <c r="D82" s="10">
        <v>578.371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14.645</v>
      </c>
      <c r="K82" s="14">
        <v>2</v>
      </c>
      <c r="L82" s="14">
        <v>2</v>
      </c>
      <c r="M82" s="14">
        <v>-1</v>
      </c>
      <c r="N82" s="14">
        <v>1</v>
      </c>
      <c r="O82" s="14">
        <v>0</v>
      </c>
      <c r="P82" s="14">
        <v>0.47</v>
      </c>
      <c r="Q82" s="14">
        <v>0</v>
      </c>
      <c r="R82" s="14">
        <v>0</v>
      </c>
    </row>
    <row r="83" ht="20.25" spans="1:18">
      <c r="A83" s="10" t="s">
        <v>454</v>
      </c>
      <c r="B83" s="10" t="s">
        <v>455</v>
      </c>
      <c r="C83" s="10">
        <v>73974.664</v>
      </c>
      <c r="D83" s="10">
        <v>92283.914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3.149</v>
      </c>
      <c r="K83" s="14">
        <v>0</v>
      </c>
      <c r="L83" s="14">
        <v>1</v>
      </c>
      <c r="M83" s="14">
        <v>0</v>
      </c>
      <c r="N83" s="14">
        <v>0</v>
      </c>
      <c r="O83" s="14">
        <v>0</v>
      </c>
      <c r="P83" s="14">
        <v>-71.085</v>
      </c>
      <c r="Q83" s="14">
        <v>0</v>
      </c>
      <c r="R83" s="14">
        <v>0</v>
      </c>
    </row>
    <row r="84" ht="20.25" spans="1:18">
      <c r="A84" s="16" t="s">
        <v>456</v>
      </c>
      <c r="B84" s="16" t="s">
        <v>457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15.473</v>
      </c>
      <c r="Q84" s="14">
        <v>0</v>
      </c>
      <c r="R84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2025-01-03T17:19:46Z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D3AE4CEBD9DC4E069507489B57990238_13</vt:lpwstr>
  </property>
  <property fmtid="{D5CDD505-2E9C-101B-9397-08002B2CF9AE}" pid="3" name="KSOProductBuildVer">
    <vt:lpwstr>2052-12.1.0.15712</vt:lpwstr>
  </property>
</Properties>
</file>