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<sst xmlns="http://schemas.openxmlformats.org/spreadsheetml/2006/main" count="536" uniqueCount="479">
  <si>
    <t>京沪深强转弱</t>
  </si>
  <si>
    <t>京沪深弱转强</t>
  </si>
  <si>
    <t>代码</t>
  </si>
  <si>
    <t>简称</t>
  </si>
  <si>
    <t>总市值</t>
  </si>
  <si>
    <t>中证800</t>
  </si>
  <si>
    <t>493993.56亿</t>
  </si>
  <si>
    <t>MSCI成份</t>
  </si>
  <si>
    <t>371922.91亿</t>
  </si>
  <si>
    <t>上证指数</t>
  </si>
  <si>
    <t>445410.19亿</t>
  </si>
  <si>
    <t>大盘股</t>
  </si>
  <si>
    <t>355505.94亿</t>
  </si>
  <si>
    <t>北上重仓</t>
  </si>
  <si>
    <t>252353.92亿</t>
  </si>
  <si>
    <t>新综指</t>
  </si>
  <si>
    <t>441773.22亿</t>
  </si>
  <si>
    <t>行业龙头</t>
  </si>
  <si>
    <t>176290.78亿</t>
  </si>
  <si>
    <t>Ａ股指数</t>
  </si>
  <si>
    <t>441515.22亿</t>
  </si>
  <si>
    <t>中特估</t>
  </si>
  <si>
    <t>170887.63亿</t>
  </si>
  <si>
    <t>沪深300</t>
  </si>
  <si>
    <t>390447.00亿</t>
  </si>
  <si>
    <t>通达信88</t>
  </si>
  <si>
    <t>133138.88亿</t>
  </si>
  <si>
    <t>跨境支付CIPS</t>
  </si>
  <si>
    <t>66858.93亿</t>
  </si>
  <si>
    <t>中证100</t>
  </si>
  <si>
    <t>199921.09亿</t>
  </si>
  <si>
    <t>持续增长</t>
  </si>
  <si>
    <t>59925.16亿</t>
  </si>
  <si>
    <t>证金汇金持股</t>
  </si>
  <si>
    <t>122215.48亿</t>
  </si>
  <si>
    <t>整体上市</t>
  </si>
  <si>
    <t>39254.24亿</t>
  </si>
  <si>
    <t>回购计划</t>
  </si>
  <si>
    <t>119927.80亿</t>
  </si>
  <si>
    <t>券商重仓</t>
  </si>
  <si>
    <t>32569.74亿</t>
  </si>
  <si>
    <t>中字头</t>
  </si>
  <si>
    <t>103555.32亿</t>
  </si>
  <si>
    <t>福建板块</t>
  </si>
  <si>
    <t>28365.86亿</t>
  </si>
  <si>
    <t>央视50</t>
  </si>
  <si>
    <t>100230.66亿</t>
  </si>
  <si>
    <t>证券</t>
  </si>
  <si>
    <t>25829.67亿</t>
  </si>
  <si>
    <t>红利指数</t>
  </si>
  <si>
    <t>79410.78亿</t>
  </si>
  <si>
    <t>信托重仓</t>
  </si>
  <si>
    <t>25025.58亿</t>
  </si>
  <si>
    <t>上海板块</t>
  </si>
  <si>
    <t>60759.18亿</t>
  </si>
  <si>
    <t>石油</t>
  </si>
  <si>
    <t>25022.16亿</t>
  </si>
  <si>
    <t>新能源车</t>
  </si>
  <si>
    <t>50388.51亿</t>
  </si>
  <si>
    <t>智能电网</t>
  </si>
  <si>
    <t>19021.89亿</t>
  </si>
  <si>
    <t>广东板块</t>
  </si>
  <si>
    <t>42601.86亿</t>
  </si>
  <si>
    <t>稀缺资源</t>
  </si>
  <si>
    <t>15825.77亿</t>
  </si>
  <si>
    <t>全指能源</t>
  </si>
  <si>
    <t>40255.07亿</t>
  </si>
  <si>
    <t>电信运营</t>
  </si>
  <si>
    <t>7956.91亿</t>
  </si>
  <si>
    <t>QFII重仓</t>
  </si>
  <si>
    <t>36022.17亿</t>
  </si>
  <si>
    <t>多元金融</t>
  </si>
  <si>
    <t>3961.91亿</t>
  </si>
  <si>
    <t>海外业务</t>
  </si>
  <si>
    <t>35382.89亿</t>
  </si>
  <si>
    <t>船舶</t>
  </si>
  <si>
    <t>3864.99亿</t>
  </si>
  <si>
    <t>破增发价</t>
  </si>
  <si>
    <t>35026.70亿</t>
  </si>
  <si>
    <t>Ｂ股指数</t>
  </si>
  <si>
    <t>624.31亿</t>
  </si>
  <si>
    <t>创投概念</t>
  </si>
  <si>
    <t>30520.54亿</t>
  </si>
  <si>
    <t>国证服务</t>
  </si>
  <si>
    <t>--</t>
  </si>
  <si>
    <t>汽车类</t>
  </si>
  <si>
    <t>30268.76亿</t>
  </si>
  <si>
    <t>治理指数</t>
  </si>
  <si>
    <t>山东板块</t>
  </si>
  <si>
    <t>30053.54亿</t>
  </si>
  <si>
    <t>新零售</t>
  </si>
  <si>
    <t>29566.85亿</t>
  </si>
  <si>
    <t>国证价值</t>
  </si>
  <si>
    <t>分拆上市预期</t>
  </si>
  <si>
    <t>28600.73亿</t>
  </si>
  <si>
    <t>国证基建</t>
  </si>
  <si>
    <t>元器件</t>
  </si>
  <si>
    <t>27514.82亿</t>
  </si>
  <si>
    <t>环渤海</t>
  </si>
  <si>
    <t>被举牌</t>
  </si>
  <si>
    <t>23522.14亿</t>
  </si>
  <si>
    <t>珠三角</t>
  </si>
  <si>
    <t>参股金融</t>
  </si>
  <si>
    <t>23304.64亿</t>
  </si>
  <si>
    <t>雄安新区</t>
  </si>
  <si>
    <t>23049.08亿</t>
  </si>
  <si>
    <t>社保新进</t>
  </si>
  <si>
    <t>21139.30亿</t>
  </si>
  <si>
    <t>百度概念</t>
  </si>
  <si>
    <t>17460.40亿</t>
  </si>
  <si>
    <t>铁路基建</t>
  </si>
  <si>
    <t>17069.45亿</t>
  </si>
  <si>
    <t>员工持股</t>
  </si>
  <si>
    <t>16169.02亿</t>
  </si>
  <si>
    <t>黄金概念</t>
  </si>
  <si>
    <t>15066.76亿</t>
  </si>
  <si>
    <t>基金增仓</t>
  </si>
  <si>
    <t>13587.06亿</t>
  </si>
  <si>
    <t>河南板块</t>
  </si>
  <si>
    <t>12430.93亿</t>
  </si>
  <si>
    <t>特高压</t>
  </si>
  <si>
    <t>12430.80亿</t>
  </si>
  <si>
    <t>热泵概念</t>
  </si>
  <si>
    <t>11658.88亿</t>
  </si>
  <si>
    <t>陕西板块</t>
  </si>
  <si>
    <t>11328.92亿</t>
  </si>
  <si>
    <t>天津板块</t>
  </si>
  <si>
    <t>10656.40亿</t>
  </si>
  <si>
    <t>近已解禁</t>
  </si>
  <si>
    <t>10394.35亿</t>
  </si>
  <si>
    <t>债转股AMC</t>
  </si>
  <si>
    <t>8583.25亿</t>
  </si>
  <si>
    <t>新进指标股</t>
  </si>
  <si>
    <t>7707.55亿</t>
  </si>
  <si>
    <t>航空</t>
  </si>
  <si>
    <t>7559.50亿</t>
  </si>
  <si>
    <t>云南板块</t>
  </si>
  <si>
    <t>7140.70亿</t>
  </si>
  <si>
    <t>华为海思</t>
  </si>
  <si>
    <t>6791.25亿</t>
  </si>
  <si>
    <t>新疆板块</t>
  </si>
  <si>
    <t>6591.59亿</t>
  </si>
  <si>
    <t>维生素</t>
  </si>
  <si>
    <t>6031.15亿</t>
  </si>
  <si>
    <t>数字货币</t>
  </si>
  <si>
    <t>6005.49亿</t>
  </si>
  <si>
    <t>内蒙板块</t>
  </si>
  <si>
    <t>5885.49亿</t>
  </si>
  <si>
    <t>仓储物流</t>
  </si>
  <si>
    <t>5653.55亿</t>
  </si>
  <si>
    <t>微盘股</t>
  </si>
  <si>
    <t>5418.60亿</t>
  </si>
  <si>
    <t>供气供热</t>
  </si>
  <si>
    <t>2915.51亿</t>
  </si>
  <si>
    <t>广西板块</t>
  </si>
  <si>
    <t>2549.93亿</t>
  </si>
  <si>
    <t>旅游</t>
  </si>
  <si>
    <t>2249.22亿</t>
  </si>
  <si>
    <t>知识付费</t>
  </si>
  <si>
    <t>2053.16亿</t>
  </si>
  <si>
    <t>西藏板块</t>
  </si>
  <si>
    <t>2023.65亿</t>
  </si>
  <si>
    <t>青海板块</t>
  </si>
  <si>
    <t>1870.90亿</t>
  </si>
  <si>
    <t>汽车拆解</t>
  </si>
  <si>
    <t>1368.93亿</t>
  </si>
  <si>
    <t>水务</t>
  </si>
  <si>
    <t>1247.96亿</t>
  </si>
  <si>
    <t>分散染料</t>
  </si>
  <si>
    <t>1003.83亿</t>
  </si>
  <si>
    <t>要约收购</t>
  </si>
  <si>
    <t>773.33亿</t>
  </si>
  <si>
    <t>成份Ｂ指</t>
  </si>
  <si>
    <t>339.64亿</t>
  </si>
  <si>
    <t>配股股</t>
  </si>
  <si>
    <t>83.77亿</t>
  </si>
  <si>
    <t>投资时钟</t>
  </si>
  <si>
    <t>中盘价值</t>
  </si>
  <si>
    <t>国证算力</t>
  </si>
  <si>
    <t>民企100</t>
  </si>
  <si>
    <t>长三角</t>
  </si>
  <si>
    <t>深证价值</t>
  </si>
  <si>
    <t>深证红利</t>
  </si>
  <si>
    <t>深证ETF</t>
  </si>
  <si>
    <t>配股预案</t>
  </si>
  <si>
    <t>沪股通</t>
  </si>
  <si>
    <t>上证中盘</t>
  </si>
  <si>
    <t>基金指数</t>
  </si>
  <si>
    <t>国企改革</t>
  </si>
  <si>
    <t>深证50</t>
  </si>
  <si>
    <t>深主板50</t>
  </si>
  <si>
    <t>科技100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</si>
  <si>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</si>
  <si>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</si>
  <si>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</si>
  <si>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</si>
  <si>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</si>
  <si>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</si>
  <si>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</si>
  <si>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</si>
  <si>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</si>
  <si>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</si>
  <si>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</si>
  <si>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</si>
  <si>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</si>
  <si>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</si>
  <si>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</si>
  <si>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</si>
  <si>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</si>
  <si>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</si>
  <si>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</si>
  <si>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</si>
  <si>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上证金融</t>
  </si>
  <si>
    <t>300金融</t>
  </si>
  <si>
    <t>中证金融</t>
  </si>
  <si>
    <t>800金融</t>
  </si>
  <si>
    <t>全指金融</t>
  </si>
  <si>
    <t>1000金融</t>
  </si>
  <si>
    <t>证券龙头</t>
  </si>
  <si>
    <t>CSSW证券</t>
  </si>
  <si>
    <t>300 金融</t>
  </si>
  <si>
    <t>证券公司</t>
  </si>
  <si>
    <t>工业指数</t>
  </si>
  <si>
    <t>公用指数</t>
  </si>
  <si>
    <t>180基建</t>
  </si>
  <si>
    <t>上证工业</t>
  </si>
  <si>
    <t>非周期</t>
  </si>
  <si>
    <t>工业等权</t>
  </si>
  <si>
    <t>上证中游</t>
  </si>
  <si>
    <t>医药主题</t>
  </si>
  <si>
    <t>180低贝</t>
  </si>
  <si>
    <t>沪新丝路</t>
  </si>
  <si>
    <t>科创机械</t>
  </si>
  <si>
    <t>医药生物</t>
  </si>
  <si>
    <t>腾讯济安</t>
  </si>
  <si>
    <t>500医药</t>
  </si>
  <si>
    <t>国企一带一路</t>
  </si>
  <si>
    <t>结构调整</t>
  </si>
  <si>
    <t>央企创新</t>
  </si>
  <si>
    <t>中证200</t>
  </si>
  <si>
    <t>300消费</t>
  </si>
  <si>
    <t>医药100</t>
  </si>
  <si>
    <t>全指消费</t>
  </si>
  <si>
    <t>全指医药</t>
  </si>
  <si>
    <t>全指公用</t>
  </si>
  <si>
    <t>深证央企</t>
  </si>
  <si>
    <t>中盘成长</t>
  </si>
  <si>
    <t>1000消费</t>
  </si>
  <si>
    <t>1000医药</t>
  </si>
  <si>
    <t>国证医药</t>
  </si>
  <si>
    <t>防御100</t>
  </si>
  <si>
    <t>国证高铁</t>
  </si>
  <si>
    <t>国证钢铁</t>
  </si>
  <si>
    <t>深A医药</t>
  </si>
  <si>
    <t>创业低波</t>
  </si>
  <si>
    <t>工业4.0</t>
  </si>
  <si>
    <t>高铁产业</t>
  </si>
  <si>
    <t>基建工程</t>
  </si>
  <si>
    <t>医疗健康</t>
  </si>
  <si>
    <t>国证芯片</t>
  </si>
  <si>
    <t>综合指数</t>
  </si>
  <si>
    <t>国债指数</t>
  </si>
  <si>
    <t>企债指数</t>
  </si>
  <si>
    <t>180金融</t>
  </si>
  <si>
    <t>沪公司债</t>
  </si>
  <si>
    <t>沪企债30</t>
  </si>
  <si>
    <t>金融等权</t>
  </si>
  <si>
    <t>5年信用</t>
  </si>
  <si>
    <t>信用100</t>
  </si>
  <si>
    <t>300非银</t>
  </si>
  <si>
    <t>公司债指</t>
  </si>
  <si>
    <t>碳中和债</t>
  </si>
  <si>
    <t>深信中高</t>
  </si>
  <si>
    <t>深信中低</t>
  </si>
  <si>
    <t>深信用债</t>
  </si>
  <si>
    <t>深公司债</t>
  </si>
  <si>
    <t>国证保证</t>
  </si>
  <si>
    <t>专利领先</t>
  </si>
  <si>
    <t>保险主题</t>
  </si>
  <si>
    <t>800非银</t>
  </si>
  <si>
    <t>180运输</t>
  </si>
  <si>
    <t>上证信息</t>
  </si>
  <si>
    <t>信息等权</t>
  </si>
  <si>
    <t>公用等权</t>
  </si>
  <si>
    <t>380医药</t>
  </si>
  <si>
    <t>持续产业</t>
  </si>
  <si>
    <t>科创生物</t>
  </si>
  <si>
    <t>科创高装</t>
  </si>
  <si>
    <t>科创50</t>
  </si>
  <si>
    <t>科创材料</t>
  </si>
  <si>
    <t>科创成长</t>
  </si>
  <si>
    <t>科创ESG</t>
  </si>
  <si>
    <t>科长三角</t>
  </si>
  <si>
    <t>科创100</t>
  </si>
  <si>
    <t>中证消费</t>
  </si>
  <si>
    <t>中证农业</t>
  </si>
  <si>
    <t>中证下游</t>
  </si>
  <si>
    <t>农林指数</t>
  </si>
  <si>
    <t>水电指数</t>
  </si>
  <si>
    <t>创新药械</t>
  </si>
  <si>
    <t>创医药</t>
  </si>
  <si>
    <t>生物50</t>
  </si>
  <si>
    <t>苏州率先</t>
  </si>
  <si>
    <t>国证农牧</t>
  </si>
  <si>
    <t>绿色电力</t>
  </si>
  <si>
    <t>深证消费</t>
  </si>
  <si>
    <t>深证医药</t>
  </si>
  <si>
    <t>深证公用</t>
  </si>
  <si>
    <t>深证大宗</t>
  </si>
  <si>
    <t>深医药50</t>
  </si>
  <si>
    <t>深证农业</t>
  </si>
  <si>
    <t>深防御50</t>
  </si>
  <si>
    <t>深次新股</t>
  </si>
  <si>
    <t>深成消费</t>
  </si>
  <si>
    <t>深成医药</t>
  </si>
  <si>
    <t>深成公用</t>
  </si>
  <si>
    <t>中证酒</t>
  </si>
  <si>
    <t>中证白酒</t>
  </si>
  <si>
    <t>【数据引擎：奇衡DK阿赖耶识系统】情绪值</t>
  </si>
  <si>
    <t>AO00</t>
  </si>
  <si>
    <t>氧化铝连续</t>
  </si>
  <si>
    <t>HC00</t>
  </si>
  <si>
    <t>轧卷板连续</t>
  </si>
  <si>
    <t>I00</t>
  </si>
  <si>
    <t>矿石连续</t>
  </si>
  <si>
    <t>SC0000</t>
  </si>
  <si>
    <t>原油连续</t>
  </si>
  <si>
    <t>AU00</t>
  </si>
  <si>
    <t>黄金连续</t>
  </si>
  <si>
    <t>RU00</t>
  </si>
  <si>
    <t>橡胶连续</t>
  </si>
  <si>
    <t>P00</t>
  </si>
  <si>
    <t>棕榈连续</t>
  </si>
  <si>
    <t>OI00</t>
  </si>
  <si>
    <t>菜油连续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</si>
  <si>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</si>
  <si>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</si>
  <si>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</si>
  <si>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</si>
  <si>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</si>
  <si>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</si>
  <si>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</si>
  <si>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</si>
  <si>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NR00</t>
  </si>
  <si>
    <t>20号胶连续</t>
  </si>
  <si>
    <t>ZC00</t>
  </si>
  <si>
    <t>动力煤连续</t>
  </si>
  <si>
    <t>BUX00</t>
  </si>
  <si>
    <t>沥青连续</t>
  </si>
  <si>
    <t>FU00</t>
  </si>
  <si>
    <t>燃油连续</t>
  </si>
  <si>
    <t>PB00</t>
  </si>
  <si>
    <t>沪铅连续</t>
  </si>
  <si>
    <t>SS00</t>
  </si>
  <si>
    <t>不锈钢连续</t>
  </si>
  <si>
    <t>AX00</t>
  </si>
  <si>
    <t>豆一连续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</si>
  <si>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</si>
  <si>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</si>
  <si>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</si>
  <si>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</si>
  <si>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</si>
  <si>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</si>
  <si>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</si>
  <si>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</si>
  <si>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</si>
  <si>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</si>
  <si>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</si>
  <si>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</si>
  <si>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</si>
  <si>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</si>
  <si>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</si>
  <si>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</si>
  <si>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</si>
  <si>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</si>
  <si>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</si>
  <si>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</si>
  <si>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</si>
  <si>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</si>
  <si>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</si>
  <si>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</si>
  <si>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</si>
  <si>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</si>
  <si>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</si>
  <si>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</si>
  <si>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</si>
  <si>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</si>
  <si>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</si>
  <si>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</si>
  <si>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</si>
  <si>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</si>
  <si>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</si>
  <si>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</si>
  <si>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</si>
  <si>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</si>
  <si>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</si>
  <si>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</si>
  <si>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</si>
  <si>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</si>
  <si>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</si>
  <si>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</si>
  <si>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</si>
  <si>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</si>
  <si>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EC00</t>
  </si>
  <si>
    <t>欧线连续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</si>
  <si>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</si>
  <si>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</si>
  <si>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</si>
  <si>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</si>
  <si>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</si>
  <si>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</si>
  <si>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</si>
  <si>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</si>
  <si>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</si>
  <si>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</si>
  <si>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</si>
  <si>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</si>
  <si>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NI00</t>
  </si>
  <si>
    <t>沪镍连续</t>
  </si>
  <si>
    <t>RB00</t>
  </si>
  <si>
    <t>螺纹钢连续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</si>
  <si>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</si>
  <si>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</si>
  <si>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</si>
  <si>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</si>
  <si>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</si>
  <si>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</si>
  <si>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</si>
  <si>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</si>
  <si>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</si>
  <si>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</si>
  <si>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</si>
  <si>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</si>
  <si>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EG00</t>
  </si>
  <si>
    <t>乙二醇连续</t>
  </si>
  <si>
    <t>J00</t>
  </si>
  <si>
    <t>焦炭连续</t>
  </si>
  <si>
    <t>JD00</t>
  </si>
  <si>
    <t>鸡蛋连续</t>
  </si>
  <si>
    <t>LH00</t>
  </si>
  <si>
    <t>生猪连续</t>
  </si>
  <si>
    <t>M00</t>
  </si>
  <si>
    <t>豆粕连续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</si>
  <si>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</si>
  <si>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</si>
  <si>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</si>
  <si>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</si>
  <si>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</si>
  <si>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</si>
  <si>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</si>
  <si>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</si>
  <si>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</si>
  <si>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</si>
  <si>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</si>
  <si>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</si>
  <si>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</si>
  <si>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</si>
  <si>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</si>
  <si>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</si>
  <si>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</si>
  <si>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</si>
  <si>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</si>
  <si>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</si>
  <si>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</si>
  <si>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</si>
  <si>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PR00</t>
  </si>
  <si>
    <t>瓶片连续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</si>
  <si>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</si>
  <si>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</si>
  <si>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</si>
  <si>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</si>
  <si>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</si>
  <si>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</si>
  <si>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</si>
  <si>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</si>
  <si>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</si>
  <si>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</si>
  <si>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LU00</t>
  </si>
  <si>
    <t>低硫燃油连续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</si>
</sst>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workbookViewId="0">
      <selection activeCell="A3" sqref="A3:F84"/>
    </sheetView>
  </sheetViews>
  <sheetFormatPr defaultColWidth="9" defaultRowHeight="22.5" outlineLevelCol="5"/>
  <cols>
    <col min="1" max="1" width="10.75" style="28" customWidth="1"/>
    <col min="2" max="2" width="18.625" style="28" customWidth="1"/>
    <col min="3" max="3" width="17.625" style="28" customWidth="1"/>
    <col min="4" max="4" width="10.75" style="28" customWidth="1"/>
    <col min="5" max="5" width="12.375" style="28" customWidth="1"/>
    <col min="6" max="6" width="17.6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"000906"</f>
        <v>000906</v>
      </c>
      <c r="B3" s="33" t="s">
        <v>5</v>
      </c>
      <c r="C3" s="33" t="s">
        <v>6</v>
      </c>
      <c r="D3" s="33" t="str">
        <f>"880883"</f>
        <v>880883</v>
      </c>
      <c r="E3" s="33" t="s">
        <v>7</v>
      </c>
      <c r="F3" s="33" t="s">
        <v>8</v>
      </c>
    </row>
    <row r="4" ht="16.5" spans="1:6">
      <c r="A4" s="33" t="str">
        <f>"000001"</f>
        <v>000001</v>
      </c>
      <c r="B4" s="33" t="s">
        <v>9</v>
      </c>
      <c r="C4" s="33" t="s">
        <v>10</v>
      </c>
      <c r="D4" s="33" t="str">
        <f>"880821"</f>
        <v>880821</v>
      </c>
      <c r="E4" s="33" t="s">
        <v>11</v>
      </c>
      <c r="F4" s="33" t="s">
        <v>12</v>
      </c>
    </row>
    <row r="5" ht="16.5" spans="1:6">
      <c r="A5" s="33" t="str">
        <f>"999999"</f>
        <v>999999</v>
      </c>
      <c r="B5" s="33" t="s">
        <v>9</v>
      </c>
      <c r="C5" s="33" t="s">
        <v>10</v>
      </c>
      <c r="D5" s="33" t="str">
        <f>"880721"</f>
        <v>880721</v>
      </c>
      <c r="E5" s="33" t="s">
        <v>13</v>
      </c>
      <c r="F5" s="33" t="s">
        <v>14</v>
      </c>
    </row>
    <row r="6" ht="16.5" spans="1:6">
      <c r="A6" s="33" t="str">
        <f>"000017"</f>
        <v>000017</v>
      </c>
      <c r="B6" s="33" t="s">
        <v>15</v>
      </c>
      <c r="C6" s="33" t="s">
        <v>16</v>
      </c>
      <c r="D6" s="33" t="str">
        <f>"880847"</f>
        <v>880847</v>
      </c>
      <c r="E6" s="33" t="s">
        <v>17</v>
      </c>
      <c r="F6" s="33" t="s">
        <v>18</v>
      </c>
    </row>
    <row r="7" ht="16.5" spans="1:6">
      <c r="A7" s="33" t="str">
        <f>"000002"</f>
        <v>000002</v>
      </c>
      <c r="B7" s="33" t="s">
        <v>19</v>
      </c>
      <c r="C7" s="33" t="s">
        <v>20</v>
      </c>
      <c r="D7" s="33" t="str">
        <f>"880671"</f>
        <v>880671</v>
      </c>
      <c r="E7" s="33" t="s">
        <v>21</v>
      </c>
      <c r="F7" s="33" t="s">
        <v>22</v>
      </c>
    </row>
    <row r="8" ht="16.5" spans="1:6">
      <c r="A8" s="33" t="str">
        <f>"000300"</f>
        <v>000300</v>
      </c>
      <c r="B8" s="33" t="s">
        <v>23</v>
      </c>
      <c r="C8" s="33" t="s">
        <v>24</v>
      </c>
      <c r="D8" s="33" t="str">
        <f>"880515"</f>
        <v>880515</v>
      </c>
      <c r="E8" s="33" t="s">
        <v>25</v>
      </c>
      <c r="F8" s="33" t="s">
        <v>26</v>
      </c>
    </row>
    <row r="9" ht="16.5" spans="1:6">
      <c r="A9" s="33" t="str">
        <f>"399300"</f>
        <v>399300</v>
      </c>
      <c r="B9" s="33" t="s">
        <v>23</v>
      </c>
      <c r="C9" s="33" t="s">
        <v>24</v>
      </c>
      <c r="D9" s="33" t="str">
        <f>"880609"</f>
        <v>880609</v>
      </c>
      <c r="E9" s="33" t="s">
        <v>27</v>
      </c>
      <c r="F9" s="33" t="s">
        <v>28</v>
      </c>
    </row>
    <row r="10" ht="16.5" spans="1:6">
      <c r="A10" s="33" t="str">
        <f>"000903"</f>
        <v>000903</v>
      </c>
      <c r="B10" s="33" t="s">
        <v>29</v>
      </c>
      <c r="C10" s="33" t="s">
        <v>30</v>
      </c>
      <c r="D10" s="33" t="str">
        <f>"880895"</f>
        <v>880895</v>
      </c>
      <c r="E10" s="33" t="s">
        <v>31</v>
      </c>
      <c r="F10" s="33" t="s">
        <v>32</v>
      </c>
    </row>
    <row r="11" ht="16.5" spans="1:6">
      <c r="A11" s="33" t="str">
        <f>"880857"</f>
        <v>880857</v>
      </c>
      <c r="B11" s="33" t="s">
        <v>33</v>
      </c>
      <c r="C11" s="33" t="s">
        <v>34</v>
      </c>
      <c r="D11" s="33" t="str">
        <f>"880532"</f>
        <v>880532</v>
      </c>
      <c r="E11" s="33" t="s">
        <v>35</v>
      </c>
      <c r="F11" s="33" t="s">
        <v>36</v>
      </c>
    </row>
    <row r="12" ht="16.5" spans="1:6">
      <c r="A12" s="33" t="str">
        <f>"880849"</f>
        <v>880849</v>
      </c>
      <c r="B12" s="33" t="s">
        <v>37</v>
      </c>
      <c r="C12" s="33" t="s">
        <v>38</v>
      </c>
      <c r="D12" s="33" t="str">
        <f>"880803"</f>
        <v>880803</v>
      </c>
      <c r="E12" s="33" t="s">
        <v>39</v>
      </c>
      <c r="F12" s="33" t="s">
        <v>40</v>
      </c>
    </row>
    <row r="13" ht="16.5" spans="1:6">
      <c r="A13" s="33" t="str">
        <f>"880853"</f>
        <v>880853</v>
      </c>
      <c r="B13" s="33" t="s">
        <v>41</v>
      </c>
      <c r="C13" s="33" t="s">
        <v>42</v>
      </c>
      <c r="D13" s="33" t="str">
        <f>"880220"</f>
        <v>880220</v>
      </c>
      <c r="E13" s="33" t="s">
        <v>43</v>
      </c>
      <c r="F13" s="33" t="s">
        <v>44</v>
      </c>
    </row>
    <row r="14" ht="16.5" spans="1:6">
      <c r="A14" s="33" t="str">
        <f>"399550"</f>
        <v>399550</v>
      </c>
      <c r="B14" s="33" t="s">
        <v>45</v>
      </c>
      <c r="C14" s="33" t="s">
        <v>46</v>
      </c>
      <c r="D14" s="33" t="str">
        <f>"880472"</f>
        <v>880472</v>
      </c>
      <c r="E14" s="33" t="s">
        <v>47</v>
      </c>
      <c r="F14" s="33" t="s">
        <v>48</v>
      </c>
    </row>
    <row r="15" ht="16.5" spans="1:6">
      <c r="A15" s="33" t="str">
        <f>"000015"</f>
        <v>000015</v>
      </c>
      <c r="B15" s="33" t="s">
        <v>49</v>
      </c>
      <c r="C15" s="33" t="s">
        <v>50</v>
      </c>
      <c r="D15" s="33" t="str">
        <f>"880804"</f>
        <v>880804</v>
      </c>
      <c r="E15" s="33" t="s">
        <v>51</v>
      </c>
      <c r="F15" s="33" t="s">
        <v>52</v>
      </c>
    </row>
    <row r="16" ht="16.5" spans="1:6">
      <c r="A16" s="33" t="str">
        <f>"880216"</f>
        <v>880216</v>
      </c>
      <c r="B16" s="33" t="s">
        <v>53</v>
      </c>
      <c r="C16" s="33" t="s">
        <v>54</v>
      </c>
      <c r="D16" s="33" t="str">
        <f>"880310"</f>
        <v>880310</v>
      </c>
      <c r="E16" s="33" t="s">
        <v>55</v>
      </c>
      <c r="F16" s="33" t="s">
        <v>56</v>
      </c>
    </row>
    <row r="17" ht="16.5" spans="1:6">
      <c r="A17" s="33" t="str">
        <f>"880951"</f>
        <v>880951</v>
      </c>
      <c r="B17" s="33" t="s">
        <v>57</v>
      </c>
      <c r="C17" s="33" t="s">
        <v>58</v>
      </c>
      <c r="D17" s="33" t="str">
        <f>"880520"</f>
        <v>880520</v>
      </c>
      <c r="E17" s="33" t="s">
        <v>59</v>
      </c>
      <c r="F17" s="33" t="s">
        <v>60</v>
      </c>
    </row>
    <row r="18" ht="16.5" spans="1:6">
      <c r="A18" s="33" t="str">
        <f>"880212"</f>
        <v>880212</v>
      </c>
      <c r="B18" s="33" t="s">
        <v>61</v>
      </c>
      <c r="C18" s="33" t="s">
        <v>62</v>
      </c>
      <c r="D18" s="33" t="str">
        <f>"880505"</f>
        <v>880505</v>
      </c>
      <c r="E18" s="33" t="s">
        <v>63</v>
      </c>
      <c r="F18" s="33" t="s">
        <v>64</v>
      </c>
    </row>
    <row r="19" ht="16.5" spans="1:6">
      <c r="A19" s="33" t="str">
        <f>"000986"</f>
        <v>000986</v>
      </c>
      <c r="B19" s="33" t="s">
        <v>65</v>
      </c>
      <c r="C19" s="33" t="s">
        <v>66</v>
      </c>
      <c r="D19" s="33" t="str">
        <f>"880452"</f>
        <v>880452</v>
      </c>
      <c r="E19" s="33" t="s">
        <v>67</v>
      </c>
      <c r="F19" s="33" t="s">
        <v>68</v>
      </c>
    </row>
    <row r="20" ht="16.5" spans="1:6">
      <c r="A20" s="33" t="str">
        <f>"880802"</f>
        <v>880802</v>
      </c>
      <c r="B20" s="33" t="s">
        <v>69</v>
      </c>
      <c r="C20" s="33" t="s">
        <v>70</v>
      </c>
      <c r="D20" s="33" t="str">
        <f>"880474"</f>
        <v>880474</v>
      </c>
      <c r="E20" s="33" t="s">
        <v>71</v>
      </c>
      <c r="F20" s="33" t="s">
        <v>72</v>
      </c>
    </row>
    <row r="21" ht="16.5" spans="1:6">
      <c r="A21" s="33" t="str">
        <f>"880786"</f>
        <v>880786</v>
      </c>
      <c r="B21" s="33" t="s">
        <v>73</v>
      </c>
      <c r="C21" s="33" t="s">
        <v>74</v>
      </c>
      <c r="D21" s="33" t="str">
        <f>"880431"</f>
        <v>880431</v>
      </c>
      <c r="E21" s="33" t="s">
        <v>75</v>
      </c>
      <c r="F21" s="33" t="s">
        <v>76</v>
      </c>
    </row>
    <row r="22" ht="16.5" spans="1:6">
      <c r="A22" s="33" t="str">
        <f>"880622"</f>
        <v>880622</v>
      </c>
      <c r="B22" s="33" t="s">
        <v>77</v>
      </c>
      <c r="C22" s="33" t="s">
        <v>78</v>
      </c>
      <c r="D22" s="33" t="str">
        <f>"000003"</f>
        <v>000003</v>
      </c>
      <c r="E22" s="33" t="s">
        <v>79</v>
      </c>
      <c r="F22" s="33" t="s">
        <v>80</v>
      </c>
    </row>
    <row r="23" ht="16.5" spans="1:6">
      <c r="A23" s="33" t="str">
        <f>"880540"</f>
        <v>880540</v>
      </c>
      <c r="B23" s="33" t="s">
        <v>81</v>
      </c>
      <c r="C23" s="33" t="s">
        <v>82</v>
      </c>
      <c r="D23" s="33" t="str">
        <f>"399320"</f>
        <v>399320</v>
      </c>
      <c r="E23" s="33" t="s">
        <v>83</v>
      </c>
      <c r="F23" s="33" t="s">
        <v>84</v>
      </c>
    </row>
    <row r="24" ht="16.5" spans="1:6">
      <c r="A24" s="33" t="str">
        <f>"880390"</f>
        <v>880390</v>
      </c>
      <c r="B24" s="33" t="s">
        <v>85</v>
      </c>
      <c r="C24" s="33" t="s">
        <v>86</v>
      </c>
      <c r="D24" s="33" t="str">
        <f>"000019"</f>
        <v>000019</v>
      </c>
      <c r="E24" s="33" t="s">
        <v>87</v>
      </c>
      <c r="F24" s="33" t="s">
        <v>84</v>
      </c>
    </row>
    <row r="25" ht="16.5" spans="1:6">
      <c r="A25" s="33" t="str">
        <f>"880215"</f>
        <v>880215</v>
      </c>
      <c r="B25" s="33" t="s">
        <v>88</v>
      </c>
      <c r="C25" s="33" t="s">
        <v>89</v>
      </c>
      <c r="D25" s="33" t="str">
        <f>"999997"</f>
        <v>999997</v>
      </c>
      <c r="E25" s="33" t="s">
        <v>79</v>
      </c>
      <c r="F25" s="33" t="s">
        <v>84</v>
      </c>
    </row>
    <row r="26" ht="16.5" spans="1:6">
      <c r="A26" s="33" t="str">
        <f>"880572"</f>
        <v>880572</v>
      </c>
      <c r="B26" s="33" t="s">
        <v>90</v>
      </c>
      <c r="C26" s="33" t="s">
        <v>91</v>
      </c>
      <c r="D26" s="33" t="str">
        <f>"399371"</f>
        <v>399371</v>
      </c>
      <c r="E26" s="33" t="s">
        <v>92</v>
      </c>
      <c r="F26" s="33" t="s">
        <v>84</v>
      </c>
    </row>
    <row r="27" ht="16.5" spans="1:6">
      <c r="A27" s="33" t="str">
        <f>"880970"</f>
        <v>880970</v>
      </c>
      <c r="B27" s="33" t="s">
        <v>93</v>
      </c>
      <c r="C27" s="33" t="s">
        <v>94</v>
      </c>
      <c r="D27" s="33" t="str">
        <f>"399359"</f>
        <v>399359</v>
      </c>
      <c r="E27" s="33" t="s">
        <v>95</v>
      </c>
      <c r="F27" s="33" t="s">
        <v>84</v>
      </c>
    </row>
    <row r="28" ht="16.5" spans="1:6">
      <c r="A28" s="33" t="str">
        <f>"880492"</f>
        <v>880492</v>
      </c>
      <c r="B28" s="33" t="s">
        <v>96</v>
      </c>
      <c r="C28" s="33" t="s">
        <v>97</v>
      </c>
      <c r="D28" s="33" t="str">
        <f>"399357"</f>
        <v>399357</v>
      </c>
      <c r="E28" s="33" t="s">
        <v>98</v>
      </c>
      <c r="F28" s="33" t="s">
        <v>84</v>
      </c>
    </row>
    <row r="29" ht="16.5" spans="1:6">
      <c r="A29" s="33" t="str">
        <f>"880848"</f>
        <v>880848</v>
      </c>
      <c r="B29" s="33" t="s">
        <v>99</v>
      </c>
      <c r="C29" s="33" t="s">
        <v>100</v>
      </c>
      <c r="D29" s="33" t="str">
        <f>"399356"</f>
        <v>399356</v>
      </c>
      <c r="E29" s="33" t="s">
        <v>101</v>
      </c>
      <c r="F29" s="33" t="s">
        <v>84</v>
      </c>
    </row>
    <row r="30" spans="1:3">
      <c r="A30" s="33" t="str">
        <f>"880538"</f>
        <v>880538</v>
      </c>
      <c r="B30" s="33" t="s">
        <v>102</v>
      </c>
      <c r="C30" s="33" t="s">
        <v>103</v>
      </c>
    </row>
    <row r="31" spans="1:3">
      <c r="A31" s="33" t="str">
        <f>"880911"</f>
        <v>880911</v>
      </c>
      <c r="B31" s="33" t="s">
        <v>104</v>
      </c>
      <c r="C31" s="33" t="s">
        <v>105</v>
      </c>
    </row>
    <row r="32" spans="1:3">
      <c r="A32" s="33" t="str">
        <f>"880783"</f>
        <v>880783</v>
      </c>
      <c r="B32" s="33" t="s">
        <v>106</v>
      </c>
      <c r="C32" s="33" t="s">
        <v>107</v>
      </c>
    </row>
    <row r="33" spans="1:3">
      <c r="A33" s="33" t="str">
        <f>"880962"</f>
        <v>880962</v>
      </c>
      <c r="B33" s="33" t="s">
        <v>108</v>
      </c>
      <c r="C33" s="33" t="s">
        <v>109</v>
      </c>
    </row>
    <row r="34" spans="1:3">
      <c r="A34" s="33" t="str">
        <f>"880525"</f>
        <v>880525</v>
      </c>
      <c r="B34" s="33" t="s">
        <v>110</v>
      </c>
      <c r="C34" s="33" t="s">
        <v>111</v>
      </c>
    </row>
    <row r="35" spans="1:3">
      <c r="A35" s="33" t="str">
        <f>"880859"</f>
        <v>880859</v>
      </c>
      <c r="B35" s="33" t="s">
        <v>112</v>
      </c>
      <c r="C35" s="33" t="s">
        <v>113</v>
      </c>
    </row>
    <row r="36" spans="1:3">
      <c r="A36" s="33" t="str">
        <f>"880521"</f>
        <v>880521</v>
      </c>
      <c r="B36" s="33" t="s">
        <v>114</v>
      </c>
      <c r="C36" s="33" t="s">
        <v>115</v>
      </c>
    </row>
    <row r="37" spans="1:3">
      <c r="A37" s="33" t="str">
        <f>"880792"</f>
        <v>880792</v>
      </c>
      <c r="B37" s="33" t="s">
        <v>116</v>
      </c>
      <c r="C37" s="33" t="s">
        <v>117</v>
      </c>
    </row>
    <row r="38" spans="1:3">
      <c r="A38" s="33" t="str">
        <f>"880213"</f>
        <v>880213</v>
      </c>
      <c r="B38" s="33" t="s">
        <v>118</v>
      </c>
      <c r="C38" s="33" t="s">
        <v>119</v>
      </c>
    </row>
    <row r="39" spans="1:3">
      <c r="A39" s="33" t="str">
        <f>"880964"</f>
        <v>880964</v>
      </c>
      <c r="B39" s="33" t="s">
        <v>120</v>
      </c>
      <c r="C39" s="33" t="s">
        <v>121</v>
      </c>
    </row>
    <row r="40" spans="1:3">
      <c r="A40" s="33" t="str">
        <f>"880636"</f>
        <v>880636</v>
      </c>
      <c r="B40" s="33" t="s">
        <v>122</v>
      </c>
      <c r="C40" s="33" t="s">
        <v>123</v>
      </c>
    </row>
    <row r="41" spans="1:3">
      <c r="A41" s="33" t="str">
        <f>"880208"</f>
        <v>880208</v>
      </c>
      <c r="B41" s="33" t="s">
        <v>124</v>
      </c>
      <c r="C41" s="33" t="s">
        <v>125</v>
      </c>
    </row>
    <row r="42" spans="1:3">
      <c r="A42" s="33" t="str">
        <f>"880209"</f>
        <v>880209</v>
      </c>
      <c r="B42" s="33" t="s">
        <v>126</v>
      </c>
      <c r="C42" s="33" t="s">
        <v>127</v>
      </c>
    </row>
    <row r="43" spans="1:3">
      <c r="A43" s="33" t="str">
        <f>"880898"</f>
        <v>880898</v>
      </c>
      <c r="B43" s="33" t="s">
        <v>128</v>
      </c>
      <c r="C43" s="33" t="s">
        <v>129</v>
      </c>
    </row>
    <row r="44" spans="1:3">
      <c r="A44" s="33" t="str">
        <f>"880947"</f>
        <v>880947</v>
      </c>
      <c r="B44" s="33" t="s">
        <v>130</v>
      </c>
      <c r="C44" s="33" t="s">
        <v>131</v>
      </c>
    </row>
    <row r="45" spans="1:3">
      <c r="A45" s="33" t="str">
        <f>"880603"</f>
        <v>880603</v>
      </c>
      <c r="B45" s="33" t="s">
        <v>132</v>
      </c>
      <c r="C45" s="33" t="s">
        <v>133</v>
      </c>
    </row>
    <row r="46" spans="1:3">
      <c r="A46" s="33" t="str">
        <f>"880430"</f>
        <v>880430</v>
      </c>
      <c r="B46" s="33" t="s">
        <v>134</v>
      </c>
      <c r="C46" s="33" t="s">
        <v>135</v>
      </c>
    </row>
    <row r="47" spans="1:3">
      <c r="A47" s="33" t="str">
        <f>"880227"</f>
        <v>880227</v>
      </c>
      <c r="B47" s="33" t="s">
        <v>136</v>
      </c>
      <c r="C47" s="33" t="s">
        <v>137</v>
      </c>
    </row>
    <row r="48" spans="1:3">
      <c r="A48" s="33" t="str">
        <f>"880682"</f>
        <v>880682</v>
      </c>
      <c r="B48" s="33" t="s">
        <v>138</v>
      </c>
      <c r="C48" s="33" t="s">
        <v>139</v>
      </c>
    </row>
    <row r="49" spans="1:3">
      <c r="A49" s="33" t="str">
        <f>"880202"</f>
        <v>880202</v>
      </c>
      <c r="B49" s="33" t="s">
        <v>140</v>
      </c>
      <c r="C49" s="33" t="s">
        <v>141</v>
      </c>
    </row>
    <row r="50" spans="1:3">
      <c r="A50" s="33" t="str">
        <f>"880929"</f>
        <v>880929</v>
      </c>
      <c r="B50" s="33" t="s">
        <v>142</v>
      </c>
      <c r="C50" s="33" t="s">
        <v>143</v>
      </c>
    </row>
    <row r="51" spans="1:3">
      <c r="A51" s="33" t="str">
        <f>"880967"</f>
        <v>880967</v>
      </c>
      <c r="B51" s="33" t="s">
        <v>144</v>
      </c>
      <c r="C51" s="33" t="s">
        <v>145</v>
      </c>
    </row>
    <row r="52" spans="1:3">
      <c r="A52" s="33" t="str">
        <f>"880232"</f>
        <v>880232</v>
      </c>
      <c r="B52" s="33" t="s">
        <v>146</v>
      </c>
      <c r="C52" s="33" t="s">
        <v>147</v>
      </c>
    </row>
    <row r="53" spans="1:3">
      <c r="A53" s="33" t="str">
        <f>"880464"</f>
        <v>880464</v>
      </c>
      <c r="B53" s="33" t="s">
        <v>148</v>
      </c>
      <c r="C53" s="33" t="s">
        <v>149</v>
      </c>
    </row>
    <row r="54" spans="1:3">
      <c r="A54" s="33" t="str">
        <f>"880823"</f>
        <v>880823</v>
      </c>
      <c r="B54" s="33" t="s">
        <v>150</v>
      </c>
      <c r="C54" s="33" t="s">
        <v>151</v>
      </c>
    </row>
    <row r="55" spans="1:3">
      <c r="A55" s="33" t="str">
        <f>"880455"</f>
        <v>880455</v>
      </c>
      <c r="B55" s="33" t="s">
        <v>152</v>
      </c>
      <c r="C55" s="33" t="s">
        <v>153</v>
      </c>
    </row>
    <row r="56" spans="1:3">
      <c r="A56" s="33" t="str">
        <f>"880210"</f>
        <v>880210</v>
      </c>
      <c r="B56" s="33" t="s">
        <v>154</v>
      </c>
      <c r="C56" s="33" t="s">
        <v>155</v>
      </c>
    </row>
    <row r="57" spans="1:3">
      <c r="A57" s="33" t="str">
        <f>"880424"</f>
        <v>880424</v>
      </c>
      <c r="B57" s="33" t="s">
        <v>156</v>
      </c>
      <c r="C57" s="33" t="s">
        <v>157</v>
      </c>
    </row>
    <row r="58" spans="1:3">
      <c r="A58" s="33" t="str">
        <f>"880668"</f>
        <v>880668</v>
      </c>
      <c r="B58" s="33" t="s">
        <v>158</v>
      </c>
      <c r="C58" s="33" t="s">
        <v>159</v>
      </c>
    </row>
    <row r="59" spans="1:3">
      <c r="A59" s="33" t="str">
        <f>"880231"</f>
        <v>880231</v>
      </c>
      <c r="B59" s="33" t="s">
        <v>160</v>
      </c>
      <c r="C59" s="33" t="s">
        <v>161</v>
      </c>
    </row>
    <row r="60" spans="1:3">
      <c r="A60" s="33" t="str">
        <f>"880206"</f>
        <v>880206</v>
      </c>
      <c r="B60" s="33" t="s">
        <v>162</v>
      </c>
      <c r="C60" s="33" t="s">
        <v>163</v>
      </c>
    </row>
    <row r="61" spans="1:3">
      <c r="A61" s="33" t="str">
        <f>"880744"</f>
        <v>880744</v>
      </c>
      <c r="B61" s="33" t="s">
        <v>164</v>
      </c>
      <c r="C61" s="33" t="s">
        <v>165</v>
      </c>
    </row>
    <row r="62" spans="1:3">
      <c r="A62" s="33" t="str">
        <f>"880454"</f>
        <v>880454</v>
      </c>
      <c r="B62" s="33" t="s">
        <v>166</v>
      </c>
      <c r="C62" s="33" t="s">
        <v>167</v>
      </c>
    </row>
    <row r="63" spans="1:3">
      <c r="A63" s="33" t="str">
        <f>"880706"</f>
        <v>880706</v>
      </c>
      <c r="B63" s="33" t="s">
        <v>168</v>
      </c>
      <c r="C63" s="33" t="s">
        <v>169</v>
      </c>
    </row>
    <row r="64" spans="1:3">
      <c r="A64" s="33" t="str">
        <f>"880559"</f>
        <v>880559</v>
      </c>
      <c r="B64" s="33" t="s">
        <v>170</v>
      </c>
      <c r="C64" s="33" t="s">
        <v>171</v>
      </c>
    </row>
    <row r="65" spans="1:3">
      <c r="A65" s="33" t="str">
        <f>"399003"</f>
        <v>399003</v>
      </c>
      <c r="B65" s="33" t="s">
        <v>172</v>
      </c>
      <c r="C65" s="33" t="s">
        <v>173</v>
      </c>
    </row>
    <row r="66" spans="1:3">
      <c r="A66" s="33" t="str">
        <f>"880836"</f>
        <v>880836</v>
      </c>
      <c r="B66" s="33" t="s">
        <v>174</v>
      </c>
      <c r="C66" s="33" t="s">
        <v>175</v>
      </c>
    </row>
    <row r="67" spans="1:3">
      <c r="A67" s="33" t="str">
        <f>"399391"</f>
        <v>399391</v>
      </c>
      <c r="B67" s="33" t="s">
        <v>176</v>
      </c>
      <c r="C67" s="33" t="s">
        <v>84</v>
      </c>
    </row>
    <row r="68" spans="1:3">
      <c r="A68" s="33" t="str">
        <f>"399375"</f>
        <v>399375</v>
      </c>
      <c r="B68" s="33" t="s">
        <v>177</v>
      </c>
      <c r="C68" s="33" t="s">
        <v>84</v>
      </c>
    </row>
    <row r="69" spans="1:3">
      <c r="A69" s="33" t="str">
        <f>"399363"</f>
        <v>399363</v>
      </c>
      <c r="B69" s="33" t="s">
        <v>178</v>
      </c>
      <c r="C69" s="33" t="s">
        <v>84</v>
      </c>
    </row>
    <row r="70" spans="1:3">
      <c r="A70" s="33" t="str">
        <f>"399362"</f>
        <v>399362</v>
      </c>
      <c r="B70" s="33" t="s">
        <v>179</v>
      </c>
      <c r="C70" s="33" t="s">
        <v>84</v>
      </c>
    </row>
    <row r="71" spans="1:3">
      <c r="A71" s="33" t="str">
        <f>"399355"</f>
        <v>399355</v>
      </c>
      <c r="B71" s="33" t="s">
        <v>180</v>
      </c>
      <c r="C71" s="33" t="s">
        <v>84</v>
      </c>
    </row>
    <row r="72" spans="1:3">
      <c r="A72" s="33" t="str">
        <f>"399348"</f>
        <v>399348</v>
      </c>
      <c r="B72" s="33" t="s">
        <v>181</v>
      </c>
      <c r="C72" s="33" t="s">
        <v>84</v>
      </c>
    </row>
    <row r="73" spans="1:3">
      <c r="A73" s="33" t="str">
        <f>"399324"</f>
        <v>399324</v>
      </c>
      <c r="B73" s="33" t="s">
        <v>182</v>
      </c>
      <c r="C73" s="33" t="s">
        <v>84</v>
      </c>
    </row>
    <row r="74" spans="1:3">
      <c r="A74" s="33" t="str">
        <f>"399306"</f>
        <v>399306</v>
      </c>
      <c r="B74" s="33" t="s">
        <v>183</v>
      </c>
      <c r="C74" s="33" t="s">
        <v>84</v>
      </c>
    </row>
    <row r="75" spans="1:3">
      <c r="A75" s="33" t="str">
        <f>"880890"</f>
        <v>880890</v>
      </c>
      <c r="B75" s="33" t="s">
        <v>184</v>
      </c>
      <c r="C75" s="33" t="s">
        <v>84</v>
      </c>
    </row>
    <row r="76" spans="1:3">
      <c r="A76" s="33" t="str">
        <f>"000159"</f>
        <v>000159</v>
      </c>
      <c r="B76" s="33" t="s">
        <v>185</v>
      </c>
      <c r="C76" s="33" t="s">
        <v>84</v>
      </c>
    </row>
    <row r="77" spans="1:3">
      <c r="A77" s="33" t="str">
        <f>"000044"</f>
        <v>000044</v>
      </c>
      <c r="B77" s="33" t="s">
        <v>186</v>
      </c>
      <c r="C77" s="33" t="s">
        <v>84</v>
      </c>
    </row>
    <row r="78" spans="1:3">
      <c r="A78" s="33" t="str">
        <f>"000011"</f>
        <v>000011</v>
      </c>
      <c r="B78" s="33" t="s">
        <v>187</v>
      </c>
      <c r="C78" s="33" t="s">
        <v>84</v>
      </c>
    </row>
    <row r="79" spans="1:3">
      <c r="A79" s="33" t="str">
        <f>"999998"</f>
        <v>999998</v>
      </c>
      <c r="B79" s="33" t="s">
        <v>19</v>
      </c>
      <c r="C79" s="33" t="s">
        <v>84</v>
      </c>
    </row>
    <row r="80" spans="1:3">
      <c r="A80" s="33" t="str">
        <f>"399974"</f>
        <v>399974</v>
      </c>
      <c r="B80" s="33" t="s">
        <v>188</v>
      </c>
      <c r="C80" s="33" t="s">
        <v>84</v>
      </c>
    </row>
    <row r="81" spans="1:3">
      <c r="A81" s="33" t="str">
        <f>"399903"</f>
        <v>399903</v>
      </c>
      <c r="B81" s="33" t="s">
        <v>29</v>
      </c>
      <c r="C81" s="33" t="s">
        <v>84</v>
      </c>
    </row>
    <row r="82" spans="1:3">
      <c r="A82" s="33" t="str">
        <f>"399850"</f>
        <v>399850</v>
      </c>
      <c r="B82" s="33" t="s">
        <v>189</v>
      </c>
      <c r="C82" s="33" t="s">
        <v>84</v>
      </c>
    </row>
    <row r="83" spans="1:3">
      <c r="A83" s="33" t="str">
        <f>"399750"</f>
        <v>399750</v>
      </c>
      <c r="B83" s="33" t="s">
        <v>190</v>
      </c>
      <c r="C83" s="33" t="s">
        <v>84</v>
      </c>
    </row>
    <row r="84" spans="1:3">
      <c r="A84" s="33" t="str">
        <f>"399608"</f>
        <v>399608</v>
      </c>
      <c r="B84" s="33" t="s">
        <v>191</v>
      </c>
      <c r="C84" s="33" t="s">
        <v>84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6"/>
  <sheetViews>
    <sheetView workbookViewId="0">
      <selection activeCell="A3" sqref="A3:R112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192</v>
      </c>
      <c r="B1" s="2"/>
      <c r="C1" s="2"/>
      <c r="D1" s="2"/>
      <c r="E1" s="2"/>
      <c r="F1" s="2"/>
      <c r="G1" s="2"/>
      <c r="H1" s="2"/>
      <c r="I1" s="2"/>
      <c r="J1" s="20"/>
      <c r="K1" s="1" t="s">
        <v>193</v>
      </c>
      <c r="L1" s="1"/>
      <c r="M1" s="1"/>
      <c r="N1" s="1"/>
      <c r="O1" s="1"/>
      <c r="P1" s="1"/>
      <c r="Q1" s="1"/>
      <c r="R1" s="1"/>
    </row>
    <row r="2" ht="22.5" spans="1:18">
      <c r="A2" s="3" t="s">
        <v>194</v>
      </c>
      <c r="B2" s="4" t="s">
        <v>195</v>
      </c>
      <c r="C2" s="4" t="s">
        <v>196</v>
      </c>
      <c r="D2" s="4" t="s">
        <v>197</v>
      </c>
      <c r="E2" s="4" t="s">
        <v>198</v>
      </c>
      <c r="F2" s="4" t="s">
        <v>199</v>
      </c>
      <c r="G2" s="4" t="s">
        <v>200</v>
      </c>
      <c r="H2" s="4" t="s">
        <v>201</v>
      </c>
      <c r="I2" s="4" t="s">
        <v>202</v>
      </c>
      <c r="J2" s="21" t="s">
        <v>203</v>
      </c>
      <c r="K2" s="13" t="s">
        <v>204</v>
      </c>
      <c r="L2" s="13" t="s">
        <v>205</v>
      </c>
      <c r="M2" s="13" t="s">
        <v>206</v>
      </c>
      <c r="N2" s="13" t="s">
        <v>207</v>
      </c>
      <c r="O2" s="13" t="s">
        <v>208</v>
      </c>
      <c r="P2" s="13" t="s">
        <v>209</v>
      </c>
      <c r="Q2" s="13" t="s">
        <v>210</v>
      </c>
      <c r="R2" s="13" t="s">
        <v>211</v>
      </c>
    </row>
    <row r="3" ht="16.5" spans="1:18">
      <c r="A3" s="16">
        <v>38</v>
      </c>
      <c r="B3" s="16" t="s">
        <v>212</v>
      </c>
      <c r="C3" s="16">
        <v>4275.125</v>
      </c>
      <c r="D3" s="16">
        <v>4588.212</v>
      </c>
      <c r="E3" s="16">
        <v>1</v>
      </c>
      <c r="F3" s="17">
        <v>0</v>
      </c>
      <c r="G3" s="17">
        <v>0</v>
      </c>
      <c r="H3" s="17">
        <v>1</v>
      </c>
      <c r="I3" s="17">
        <v>1.742</v>
      </c>
      <c r="J3" s="17">
        <v>8.447</v>
      </c>
      <c r="K3" s="22">
        <v>4</v>
      </c>
      <c r="L3" s="22">
        <v>2</v>
      </c>
      <c r="M3" s="22">
        <v>0</v>
      </c>
      <c r="N3" s="22">
        <v>1</v>
      </c>
      <c r="O3" s="22">
        <v>0</v>
      </c>
      <c r="P3" s="22">
        <v>8.446</v>
      </c>
      <c r="Q3" s="22">
        <v>0</v>
      </c>
      <c r="R3" s="22">
        <v>0</v>
      </c>
    </row>
    <row r="4" ht="16.5" spans="1:18">
      <c r="A4" s="16">
        <v>914</v>
      </c>
      <c r="B4" s="16" t="s">
        <v>213</v>
      </c>
      <c r="C4" s="16">
        <v>4868.716</v>
      </c>
      <c r="D4" s="16">
        <v>5255.558</v>
      </c>
      <c r="E4" s="16">
        <v>1</v>
      </c>
      <c r="F4" s="17">
        <v>0</v>
      </c>
      <c r="G4" s="17">
        <v>0</v>
      </c>
      <c r="H4" s="17">
        <v>1</v>
      </c>
      <c r="I4" s="17">
        <v>0.856</v>
      </c>
      <c r="J4" s="17">
        <v>8.153</v>
      </c>
      <c r="K4" s="22">
        <v>4</v>
      </c>
      <c r="L4" s="22">
        <v>2</v>
      </c>
      <c r="M4" s="22">
        <v>0</v>
      </c>
      <c r="N4" s="22">
        <v>1</v>
      </c>
      <c r="O4" s="22">
        <v>0</v>
      </c>
      <c r="P4" s="22">
        <v>8.868</v>
      </c>
      <c r="Q4" s="22">
        <v>0</v>
      </c>
      <c r="R4" s="22">
        <v>0</v>
      </c>
    </row>
    <row r="5" ht="16.5" spans="1:18">
      <c r="A5" s="16">
        <v>934</v>
      </c>
      <c r="B5" s="16" t="s">
        <v>214</v>
      </c>
      <c r="C5" s="16">
        <v>4548.32</v>
      </c>
      <c r="D5" s="16">
        <v>4923.609</v>
      </c>
      <c r="E5" s="16">
        <v>1</v>
      </c>
      <c r="F5" s="17">
        <v>0</v>
      </c>
      <c r="G5" s="17">
        <v>0</v>
      </c>
      <c r="H5" s="17">
        <v>1</v>
      </c>
      <c r="I5" s="17">
        <v>0.755</v>
      </c>
      <c r="J5" s="17">
        <v>8.32</v>
      </c>
      <c r="K5" s="22">
        <v>4</v>
      </c>
      <c r="L5" s="22">
        <v>2</v>
      </c>
      <c r="M5" s="22">
        <v>0</v>
      </c>
      <c r="N5" s="22">
        <v>1</v>
      </c>
      <c r="O5" s="22">
        <v>0</v>
      </c>
      <c r="P5" s="22">
        <v>0.754</v>
      </c>
      <c r="Q5" s="22">
        <v>1</v>
      </c>
      <c r="R5" s="22">
        <v>0</v>
      </c>
    </row>
    <row r="6" ht="16.5" spans="1:18">
      <c r="A6" s="16">
        <v>974</v>
      </c>
      <c r="B6" s="16" t="s">
        <v>215</v>
      </c>
      <c r="C6" s="16">
        <v>5050.316</v>
      </c>
      <c r="D6" s="16">
        <v>5434.969</v>
      </c>
      <c r="E6" s="16">
        <v>1</v>
      </c>
      <c r="F6" s="17">
        <v>0</v>
      </c>
      <c r="G6" s="17">
        <v>0</v>
      </c>
      <c r="H6" s="17">
        <v>1</v>
      </c>
      <c r="I6" s="17">
        <v>1.405</v>
      </c>
      <c r="J6" s="17">
        <v>8.383</v>
      </c>
      <c r="K6" s="22">
        <v>3</v>
      </c>
      <c r="L6" s="22">
        <v>2</v>
      </c>
      <c r="M6" s="22">
        <v>0</v>
      </c>
      <c r="N6" s="22">
        <v>1</v>
      </c>
      <c r="O6" s="22">
        <v>0</v>
      </c>
      <c r="P6" s="22">
        <v>5.963</v>
      </c>
      <c r="Q6" s="22">
        <v>0</v>
      </c>
      <c r="R6" s="22">
        <v>1</v>
      </c>
    </row>
    <row r="7" ht="16.5" spans="1:18">
      <c r="A7" s="16">
        <v>992</v>
      </c>
      <c r="B7" s="16" t="s">
        <v>216</v>
      </c>
      <c r="C7" s="16">
        <v>4324.001</v>
      </c>
      <c r="D7" s="16">
        <v>4703.671</v>
      </c>
      <c r="E7" s="16">
        <v>1</v>
      </c>
      <c r="F7" s="17">
        <v>0</v>
      </c>
      <c r="G7" s="17">
        <v>0</v>
      </c>
      <c r="H7" s="17">
        <v>1</v>
      </c>
      <c r="I7" s="17">
        <v>0.429</v>
      </c>
      <c r="J7" s="17">
        <v>8.466</v>
      </c>
      <c r="K7" s="22">
        <v>4</v>
      </c>
      <c r="L7" s="22">
        <v>2</v>
      </c>
      <c r="M7" s="22">
        <v>0</v>
      </c>
      <c r="N7" s="22">
        <v>1</v>
      </c>
      <c r="O7" s="22">
        <v>0</v>
      </c>
      <c r="P7" s="22">
        <v>7.583</v>
      </c>
      <c r="Q7" s="22">
        <v>1</v>
      </c>
      <c r="R7" s="22">
        <v>0</v>
      </c>
    </row>
    <row r="8" ht="16.5" spans="1:18">
      <c r="A8" s="16">
        <v>399387</v>
      </c>
      <c r="B8" s="16" t="s">
        <v>217</v>
      </c>
      <c r="C8" s="16">
        <v>4016.871</v>
      </c>
      <c r="D8" s="16">
        <v>4326.272</v>
      </c>
      <c r="E8" s="16">
        <v>1</v>
      </c>
      <c r="F8" s="17">
        <v>0</v>
      </c>
      <c r="G8" s="17">
        <v>0</v>
      </c>
      <c r="H8" s="17">
        <v>1</v>
      </c>
      <c r="I8" s="17">
        <v>1.361</v>
      </c>
      <c r="J8" s="17">
        <v>8.415</v>
      </c>
      <c r="K8" s="22">
        <v>4</v>
      </c>
      <c r="L8" s="22">
        <v>2</v>
      </c>
      <c r="M8" s="22">
        <v>0</v>
      </c>
      <c r="N8" s="22">
        <v>1</v>
      </c>
      <c r="O8" s="22">
        <v>0</v>
      </c>
      <c r="P8" s="22">
        <v>20.052</v>
      </c>
      <c r="Q8" s="22">
        <v>0</v>
      </c>
      <c r="R8" s="22">
        <v>0</v>
      </c>
    </row>
    <row r="9" ht="16.5" spans="1:18">
      <c r="A9" s="16">
        <v>399437</v>
      </c>
      <c r="B9" s="16" t="s">
        <v>218</v>
      </c>
      <c r="C9" s="16">
        <v>4160.135</v>
      </c>
      <c r="D9" s="16">
        <v>4843.799</v>
      </c>
      <c r="E9" s="16">
        <v>1</v>
      </c>
      <c r="F9" s="17">
        <v>0</v>
      </c>
      <c r="G9" s="17">
        <v>0</v>
      </c>
      <c r="H9" s="17">
        <v>1</v>
      </c>
      <c r="I9" s="17">
        <v>0.79</v>
      </c>
      <c r="J9" s="17">
        <v>14.793</v>
      </c>
      <c r="K9" s="22">
        <v>3</v>
      </c>
      <c r="L9" s="22">
        <v>2</v>
      </c>
      <c r="M9" s="22">
        <v>0</v>
      </c>
      <c r="N9" s="22">
        <v>1</v>
      </c>
      <c r="O9" s="22">
        <v>0</v>
      </c>
      <c r="P9" s="22">
        <v>17.013</v>
      </c>
      <c r="Q9" s="22">
        <v>0</v>
      </c>
      <c r="R9" s="22">
        <v>1</v>
      </c>
    </row>
    <row r="10" ht="16.5" spans="1:18">
      <c r="A10" s="16">
        <v>399707</v>
      </c>
      <c r="B10" s="16" t="s">
        <v>219</v>
      </c>
      <c r="C10" s="16">
        <v>4115.124</v>
      </c>
      <c r="D10" s="16">
        <v>4795.411</v>
      </c>
      <c r="E10" s="16">
        <v>1</v>
      </c>
      <c r="F10" s="17">
        <v>0</v>
      </c>
      <c r="G10" s="17">
        <v>0</v>
      </c>
      <c r="H10" s="17">
        <v>1</v>
      </c>
      <c r="I10" s="17">
        <v>0.862</v>
      </c>
      <c r="J10" s="17">
        <v>14.926</v>
      </c>
      <c r="K10" s="22">
        <v>4</v>
      </c>
      <c r="L10" s="22">
        <v>2</v>
      </c>
      <c r="M10" s="22">
        <v>0</v>
      </c>
      <c r="N10" s="22">
        <v>1</v>
      </c>
      <c r="O10" s="22">
        <v>0</v>
      </c>
      <c r="P10" s="22">
        <v>9.736</v>
      </c>
      <c r="Q10" s="22">
        <v>1</v>
      </c>
      <c r="R10" s="22">
        <v>0</v>
      </c>
    </row>
    <row r="11" ht="16.5" spans="1:18">
      <c r="A11" s="16">
        <v>399914</v>
      </c>
      <c r="B11" s="16" t="s">
        <v>220</v>
      </c>
      <c r="C11" s="16">
        <v>4868.716</v>
      </c>
      <c r="D11" s="16">
        <v>5255.557</v>
      </c>
      <c r="E11" s="16">
        <v>1</v>
      </c>
      <c r="F11" s="17">
        <v>0</v>
      </c>
      <c r="G11" s="17">
        <v>0</v>
      </c>
      <c r="H11" s="17">
        <v>1</v>
      </c>
      <c r="I11" s="17">
        <v>0.856</v>
      </c>
      <c r="J11" s="17">
        <v>8.153</v>
      </c>
      <c r="K11" s="22">
        <v>3</v>
      </c>
      <c r="L11" s="22">
        <v>2</v>
      </c>
      <c r="M11" s="22">
        <v>0</v>
      </c>
      <c r="N11" s="22">
        <v>1</v>
      </c>
      <c r="O11" s="22">
        <v>0</v>
      </c>
      <c r="P11" s="22">
        <v>11.429</v>
      </c>
      <c r="Q11" s="22">
        <v>0</v>
      </c>
      <c r="R11" s="22">
        <v>1</v>
      </c>
    </row>
    <row r="12" ht="16.5" spans="1:18">
      <c r="A12" s="16">
        <v>399934</v>
      </c>
      <c r="B12" s="16" t="s">
        <v>214</v>
      </c>
      <c r="C12" s="16">
        <v>4548.32</v>
      </c>
      <c r="D12" s="16">
        <v>4923.609</v>
      </c>
      <c r="E12" s="16">
        <v>1</v>
      </c>
      <c r="F12" s="17">
        <v>0</v>
      </c>
      <c r="G12" s="17">
        <v>0</v>
      </c>
      <c r="H12" s="17">
        <v>1</v>
      </c>
      <c r="I12" s="17">
        <v>0.755</v>
      </c>
      <c r="J12" s="17">
        <v>8.319</v>
      </c>
      <c r="K12" s="22">
        <v>4</v>
      </c>
      <c r="L12" s="22">
        <v>2</v>
      </c>
      <c r="M12" s="22">
        <v>0</v>
      </c>
      <c r="N12" s="22">
        <v>1</v>
      </c>
      <c r="O12" s="22">
        <v>0</v>
      </c>
      <c r="P12" s="22">
        <v>23.19</v>
      </c>
      <c r="Q12" s="22">
        <v>0</v>
      </c>
      <c r="R12" s="22">
        <v>0</v>
      </c>
    </row>
    <row r="13" ht="16.5" spans="1:18">
      <c r="A13" s="16">
        <v>399975</v>
      </c>
      <c r="B13" s="16" t="s">
        <v>221</v>
      </c>
      <c r="C13" s="16">
        <v>537.035</v>
      </c>
      <c r="D13" s="16">
        <v>626.425</v>
      </c>
      <c r="E13" s="16">
        <v>1</v>
      </c>
      <c r="F13" s="17">
        <v>0</v>
      </c>
      <c r="G13" s="17">
        <v>0</v>
      </c>
      <c r="H13" s="17">
        <v>1</v>
      </c>
      <c r="I13" s="17">
        <v>0.84</v>
      </c>
      <c r="J13" s="17">
        <v>14.99</v>
      </c>
      <c r="K13" s="22">
        <v>4</v>
      </c>
      <c r="L13" s="22">
        <v>2</v>
      </c>
      <c r="M13" s="22">
        <v>0</v>
      </c>
      <c r="N13" s="22">
        <v>1</v>
      </c>
      <c r="O13" s="22">
        <v>0</v>
      </c>
      <c r="P13" s="22">
        <v>11.056</v>
      </c>
      <c r="Q13" s="22">
        <v>0</v>
      </c>
      <c r="R13" s="22">
        <v>0</v>
      </c>
    </row>
    <row r="14" ht="16.5" spans="1:18">
      <c r="A14" s="18">
        <v>4</v>
      </c>
      <c r="B14" s="18" t="s">
        <v>222</v>
      </c>
      <c r="C14" s="18">
        <v>2439.33</v>
      </c>
      <c r="D14" s="18">
        <v>2773.304</v>
      </c>
      <c r="E14" s="18">
        <v>0</v>
      </c>
      <c r="F14" s="18">
        <v>1</v>
      </c>
      <c r="G14" s="17">
        <v>0</v>
      </c>
      <c r="H14" s="17">
        <v>0</v>
      </c>
      <c r="I14" s="17">
        <v>0</v>
      </c>
      <c r="J14" s="17">
        <v>0.895</v>
      </c>
      <c r="K14" s="22">
        <v>4</v>
      </c>
      <c r="L14" s="22">
        <v>0</v>
      </c>
      <c r="M14" s="22">
        <v>-1</v>
      </c>
      <c r="N14" s="22">
        <v>1</v>
      </c>
      <c r="O14" s="22">
        <v>0</v>
      </c>
      <c r="P14" s="22">
        <v>-0.042</v>
      </c>
      <c r="Q14" s="22">
        <v>0</v>
      </c>
      <c r="R14" s="22">
        <v>0</v>
      </c>
    </row>
    <row r="15" ht="16.5" spans="1:18">
      <c r="A15" s="18">
        <v>7</v>
      </c>
      <c r="B15" s="18" t="s">
        <v>223</v>
      </c>
      <c r="C15" s="18">
        <v>4268.281</v>
      </c>
      <c r="D15" s="18">
        <v>4584.36</v>
      </c>
      <c r="E15" s="18">
        <v>0</v>
      </c>
      <c r="F15" s="18">
        <v>1</v>
      </c>
      <c r="G15" s="17">
        <v>0</v>
      </c>
      <c r="H15" s="17">
        <v>0</v>
      </c>
      <c r="I15" s="17">
        <v>0</v>
      </c>
      <c r="J15" s="17">
        <v>0.929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0.002</v>
      </c>
      <c r="Q15" s="22">
        <v>0</v>
      </c>
      <c r="R15" s="22">
        <v>0</v>
      </c>
    </row>
    <row r="16" ht="16.5" spans="1:18">
      <c r="A16" s="18">
        <v>25</v>
      </c>
      <c r="B16" s="18" t="s">
        <v>224</v>
      </c>
      <c r="C16" s="18">
        <v>1769.759</v>
      </c>
      <c r="D16" s="18">
        <v>1930.327</v>
      </c>
      <c r="E16" s="18">
        <v>0</v>
      </c>
      <c r="F16" s="18">
        <v>1</v>
      </c>
      <c r="G16" s="17">
        <v>0</v>
      </c>
      <c r="H16" s="17">
        <v>0</v>
      </c>
      <c r="I16" s="17">
        <v>0</v>
      </c>
      <c r="J16" s="17">
        <v>0.986</v>
      </c>
      <c r="K16" s="22">
        <v>4</v>
      </c>
      <c r="L16" s="22">
        <v>2</v>
      </c>
      <c r="M16" s="22">
        <v>0</v>
      </c>
      <c r="N16" s="22">
        <v>1</v>
      </c>
      <c r="O16" s="22">
        <v>0</v>
      </c>
      <c r="P16" s="22">
        <v>12.698</v>
      </c>
      <c r="Q16" s="22">
        <v>0</v>
      </c>
      <c r="R16" s="22">
        <v>0</v>
      </c>
    </row>
    <row r="17" ht="16.5" spans="1:18">
      <c r="A17" s="18">
        <v>34</v>
      </c>
      <c r="B17" s="18" t="s">
        <v>225</v>
      </c>
      <c r="C17" s="18">
        <v>1918.241</v>
      </c>
      <c r="D17" s="18">
        <v>2104.931</v>
      </c>
      <c r="E17" s="18">
        <v>0</v>
      </c>
      <c r="F17" s="18">
        <v>1</v>
      </c>
      <c r="G17" s="17">
        <v>0</v>
      </c>
      <c r="H17" s="17">
        <v>0</v>
      </c>
      <c r="I17" s="17">
        <v>0</v>
      </c>
      <c r="J17" s="17">
        <v>1.84</v>
      </c>
      <c r="K17" s="22">
        <v>4</v>
      </c>
      <c r="L17" s="22">
        <v>2</v>
      </c>
      <c r="M17" s="22">
        <v>0</v>
      </c>
      <c r="N17" s="22">
        <v>1</v>
      </c>
      <c r="O17" s="22">
        <v>0</v>
      </c>
      <c r="P17" s="22">
        <v>7.556</v>
      </c>
      <c r="Q17" s="22">
        <v>0</v>
      </c>
      <c r="R17" s="22">
        <v>0</v>
      </c>
    </row>
    <row r="18" ht="16.5" spans="1:18">
      <c r="A18" s="18">
        <v>64</v>
      </c>
      <c r="B18" s="18" t="s">
        <v>226</v>
      </c>
      <c r="C18" s="18">
        <v>2676.16</v>
      </c>
      <c r="D18" s="18">
        <v>2966.572</v>
      </c>
      <c r="E18" s="18">
        <v>0</v>
      </c>
      <c r="F18" s="18">
        <v>1</v>
      </c>
      <c r="G18" s="17">
        <v>0</v>
      </c>
      <c r="H18" s="17">
        <v>0</v>
      </c>
      <c r="I18" s="17">
        <v>0</v>
      </c>
      <c r="J18" s="17">
        <v>0.765</v>
      </c>
      <c r="K18" s="22">
        <v>4</v>
      </c>
      <c r="L18" s="22">
        <v>2</v>
      </c>
      <c r="M18" s="22">
        <v>0</v>
      </c>
      <c r="N18" s="22">
        <v>1</v>
      </c>
      <c r="O18" s="22">
        <v>0</v>
      </c>
      <c r="P18" s="22">
        <v>7.135</v>
      </c>
      <c r="Q18" s="22">
        <v>0</v>
      </c>
      <c r="R18" s="22">
        <v>0</v>
      </c>
    </row>
    <row r="19" ht="16.5" spans="1:18">
      <c r="A19" s="18">
        <v>72</v>
      </c>
      <c r="B19" s="18" t="s">
        <v>227</v>
      </c>
      <c r="C19" s="18">
        <v>2462.438</v>
      </c>
      <c r="D19" s="18">
        <v>2714.87</v>
      </c>
      <c r="E19" s="18">
        <v>0</v>
      </c>
      <c r="F19" s="18">
        <v>1</v>
      </c>
      <c r="G19" s="17">
        <v>0</v>
      </c>
      <c r="H19" s="17">
        <v>0</v>
      </c>
      <c r="I19" s="17">
        <v>0</v>
      </c>
      <c r="J19" s="17">
        <v>1.216</v>
      </c>
      <c r="K19" s="22">
        <v>4</v>
      </c>
      <c r="L19" s="22">
        <v>2</v>
      </c>
      <c r="M19" s="22">
        <v>0</v>
      </c>
      <c r="N19" s="22">
        <v>1</v>
      </c>
      <c r="O19" s="22">
        <v>0</v>
      </c>
      <c r="P19" s="22">
        <v>17.494</v>
      </c>
      <c r="Q19" s="22">
        <v>1</v>
      </c>
      <c r="R19" s="22">
        <v>0</v>
      </c>
    </row>
    <row r="20" ht="16.5" spans="1:18">
      <c r="A20" s="18">
        <v>95</v>
      </c>
      <c r="B20" s="18" t="s">
        <v>228</v>
      </c>
      <c r="C20" s="18">
        <v>2377.843</v>
      </c>
      <c r="D20" s="18">
        <v>2649.598</v>
      </c>
      <c r="E20" s="18">
        <v>0</v>
      </c>
      <c r="F20" s="18">
        <v>1</v>
      </c>
      <c r="G20" s="17">
        <v>0</v>
      </c>
      <c r="H20" s="17">
        <v>0</v>
      </c>
      <c r="I20" s="17">
        <v>0</v>
      </c>
      <c r="J20" s="17">
        <v>0.803</v>
      </c>
      <c r="K20" s="22">
        <v>4</v>
      </c>
      <c r="L20" s="22">
        <v>2</v>
      </c>
      <c r="M20" s="22">
        <v>0</v>
      </c>
      <c r="N20" s="22">
        <v>1</v>
      </c>
      <c r="O20" s="22">
        <v>0</v>
      </c>
      <c r="P20" s="22">
        <v>3.232</v>
      </c>
      <c r="Q20" s="22">
        <v>0</v>
      </c>
      <c r="R20" s="22">
        <v>0</v>
      </c>
    </row>
    <row r="21" ht="16.5" spans="1:18">
      <c r="A21" s="18">
        <v>121</v>
      </c>
      <c r="B21" s="18" t="s">
        <v>229</v>
      </c>
      <c r="C21" s="18">
        <v>6838.987</v>
      </c>
      <c r="D21" s="18">
        <v>8291.917</v>
      </c>
      <c r="E21" s="18">
        <v>0</v>
      </c>
      <c r="F21" s="18">
        <v>1</v>
      </c>
      <c r="G21" s="17">
        <v>0</v>
      </c>
      <c r="H21" s="17">
        <v>0</v>
      </c>
      <c r="I21" s="17">
        <v>0</v>
      </c>
      <c r="J21" s="17">
        <v>0.255</v>
      </c>
      <c r="K21" s="22">
        <v>2</v>
      </c>
      <c r="L21" s="22">
        <v>2</v>
      </c>
      <c r="M21" s="22">
        <v>0</v>
      </c>
      <c r="N21" s="22">
        <v>1</v>
      </c>
      <c r="O21" s="22">
        <v>0</v>
      </c>
      <c r="P21" s="22">
        <v>1.713</v>
      </c>
      <c r="Q21" s="22">
        <v>0</v>
      </c>
      <c r="R21" s="22">
        <v>1</v>
      </c>
    </row>
    <row r="22" ht="16.5" spans="1:18">
      <c r="A22" s="18">
        <v>136</v>
      </c>
      <c r="B22" s="18" t="s">
        <v>230</v>
      </c>
      <c r="C22" s="18">
        <v>10831.177</v>
      </c>
      <c r="D22" s="18">
        <v>11844.477</v>
      </c>
      <c r="E22" s="18">
        <v>0</v>
      </c>
      <c r="F22" s="18">
        <v>1</v>
      </c>
      <c r="G22" s="17">
        <v>0</v>
      </c>
      <c r="H22" s="17">
        <v>0</v>
      </c>
      <c r="I22" s="17">
        <v>0</v>
      </c>
      <c r="J22" s="17">
        <v>0.561</v>
      </c>
      <c r="K22" s="22">
        <v>4</v>
      </c>
      <c r="L22" s="22">
        <v>2</v>
      </c>
      <c r="M22" s="22">
        <v>0</v>
      </c>
      <c r="N22" s="22">
        <v>1</v>
      </c>
      <c r="O22" s="22">
        <v>0</v>
      </c>
      <c r="P22" s="22">
        <v>2.965</v>
      </c>
      <c r="Q22" s="22">
        <v>0</v>
      </c>
      <c r="R22" s="22">
        <v>0</v>
      </c>
    </row>
    <row r="23" ht="16.5" spans="1:18">
      <c r="A23" s="18">
        <v>160</v>
      </c>
      <c r="B23" s="18" t="s">
        <v>231</v>
      </c>
      <c r="C23" s="18">
        <v>1719.153</v>
      </c>
      <c r="D23" s="18">
        <v>1908.538</v>
      </c>
      <c r="E23" s="18">
        <v>0</v>
      </c>
      <c r="F23" s="18">
        <v>1</v>
      </c>
      <c r="G23" s="17">
        <v>0</v>
      </c>
      <c r="H23" s="17">
        <v>0</v>
      </c>
      <c r="I23" s="17">
        <v>0</v>
      </c>
      <c r="J23" s="17">
        <v>1.54</v>
      </c>
      <c r="K23" s="22">
        <v>4</v>
      </c>
      <c r="L23" s="22">
        <v>2</v>
      </c>
      <c r="M23" s="22">
        <v>-1</v>
      </c>
      <c r="N23" s="22">
        <v>1</v>
      </c>
      <c r="O23" s="22">
        <v>0</v>
      </c>
      <c r="P23" s="22">
        <v>0.002</v>
      </c>
      <c r="Q23" s="22">
        <v>0</v>
      </c>
      <c r="R23" s="22">
        <v>0</v>
      </c>
    </row>
    <row r="24" ht="16.5" spans="1:18">
      <c r="A24" s="18">
        <v>693</v>
      </c>
      <c r="B24" s="18" t="s">
        <v>232</v>
      </c>
      <c r="C24" s="18">
        <v>773.531</v>
      </c>
      <c r="D24" s="18">
        <v>954.611</v>
      </c>
      <c r="E24" s="18">
        <v>0</v>
      </c>
      <c r="F24" s="18">
        <v>1</v>
      </c>
      <c r="G24" s="17">
        <v>0</v>
      </c>
      <c r="H24" s="17">
        <v>0</v>
      </c>
      <c r="I24" s="17">
        <v>0</v>
      </c>
      <c r="J24" s="17">
        <v>0.21</v>
      </c>
      <c r="K24" s="22">
        <v>3</v>
      </c>
      <c r="L24" s="22">
        <v>2</v>
      </c>
      <c r="M24" s="22">
        <v>0</v>
      </c>
      <c r="N24" s="22">
        <v>1</v>
      </c>
      <c r="O24" s="22">
        <v>0</v>
      </c>
      <c r="P24" s="22">
        <v>7.965</v>
      </c>
      <c r="Q24" s="22">
        <v>0</v>
      </c>
      <c r="R24" s="22">
        <v>0</v>
      </c>
    </row>
    <row r="25" ht="16.5" spans="1:18">
      <c r="A25" s="18">
        <v>808</v>
      </c>
      <c r="B25" s="18" t="s">
        <v>233</v>
      </c>
      <c r="C25" s="18">
        <v>6985.182</v>
      </c>
      <c r="D25" s="18">
        <v>8213.775</v>
      </c>
      <c r="E25" s="18">
        <v>0</v>
      </c>
      <c r="F25" s="18">
        <v>1</v>
      </c>
      <c r="G25" s="17">
        <v>0</v>
      </c>
      <c r="H25" s="17">
        <v>0</v>
      </c>
      <c r="I25" s="17">
        <v>0</v>
      </c>
      <c r="J25" s="17">
        <v>0.852</v>
      </c>
      <c r="K25" s="22">
        <v>4</v>
      </c>
      <c r="L25" s="22">
        <v>2</v>
      </c>
      <c r="M25" s="22">
        <v>0</v>
      </c>
      <c r="N25" s="22">
        <v>1</v>
      </c>
      <c r="O25" s="22">
        <v>0</v>
      </c>
      <c r="P25" s="22">
        <v>9.373</v>
      </c>
      <c r="Q25" s="22">
        <v>0</v>
      </c>
      <c r="R25" s="22">
        <v>0</v>
      </c>
    </row>
    <row r="26" ht="16.5" spans="1:18">
      <c r="A26" s="18">
        <v>847</v>
      </c>
      <c r="B26" s="18" t="s">
        <v>234</v>
      </c>
      <c r="C26" s="18">
        <v>2493.825</v>
      </c>
      <c r="D26" s="18">
        <v>2827.8</v>
      </c>
      <c r="E26" s="18">
        <v>0</v>
      </c>
      <c r="F26" s="18">
        <v>1</v>
      </c>
      <c r="G26" s="17">
        <v>0</v>
      </c>
      <c r="H26" s="17">
        <v>0</v>
      </c>
      <c r="I26" s="17">
        <v>0</v>
      </c>
      <c r="J26" s="17">
        <v>1.123</v>
      </c>
      <c r="K26" s="22">
        <v>2</v>
      </c>
      <c r="L26" s="22">
        <v>2</v>
      </c>
      <c r="M26" s="22">
        <v>0</v>
      </c>
      <c r="N26" s="22">
        <v>1</v>
      </c>
      <c r="O26" s="22">
        <v>0</v>
      </c>
      <c r="P26" s="22">
        <v>2.815</v>
      </c>
      <c r="Q26" s="22">
        <v>0</v>
      </c>
      <c r="R26" s="22">
        <v>0</v>
      </c>
    </row>
    <row r="27" ht="16.5" spans="1:18">
      <c r="A27" s="18">
        <v>857</v>
      </c>
      <c r="B27" s="18" t="s">
        <v>235</v>
      </c>
      <c r="C27" s="18">
        <v>8606.939</v>
      </c>
      <c r="D27" s="18">
        <v>10427.745</v>
      </c>
      <c r="E27" s="18">
        <v>0</v>
      </c>
      <c r="F27" s="18">
        <v>1</v>
      </c>
      <c r="G27" s="17">
        <v>0</v>
      </c>
      <c r="H27" s="17">
        <v>0</v>
      </c>
      <c r="I27" s="17">
        <v>0</v>
      </c>
      <c r="J27" s="17">
        <v>0.832</v>
      </c>
      <c r="K27" s="22">
        <v>3</v>
      </c>
      <c r="L27" s="22">
        <v>2</v>
      </c>
      <c r="M27" s="22">
        <v>0</v>
      </c>
      <c r="N27" s="22">
        <v>1</v>
      </c>
      <c r="O27" s="22">
        <v>0</v>
      </c>
      <c r="P27" s="22">
        <v>5.923</v>
      </c>
      <c r="Q27" s="22">
        <v>0</v>
      </c>
      <c r="R27" s="22">
        <v>1</v>
      </c>
    </row>
    <row r="28" ht="16.5" spans="1:18">
      <c r="A28" s="18">
        <v>859</v>
      </c>
      <c r="B28" s="18" t="s">
        <v>236</v>
      </c>
      <c r="C28" s="18">
        <v>1441.52</v>
      </c>
      <c r="D28" s="18">
        <v>1601.592</v>
      </c>
      <c r="E28" s="18">
        <v>0</v>
      </c>
      <c r="F28" s="18">
        <v>1</v>
      </c>
      <c r="G28" s="17">
        <v>0</v>
      </c>
      <c r="H28" s="17">
        <v>0</v>
      </c>
      <c r="I28" s="17">
        <v>0</v>
      </c>
      <c r="J28" s="17">
        <v>0.743</v>
      </c>
      <c r="K28" s="22">
        <v>4</v>
      </c>
      <c r="L28" s="22">
        <v>2</v>
      </c>
      <c r="M28" s="22">
        <v>0</v>
      </c>
      <c r="N28" s="22">
        <v>1</v>
      </c>
      <c r="O28" s="22">
        <v>0</v>
      </c>
      <c r="P28" s="22">
        <v>14.985</v>
      </c>
      <c r="Q28" s="22">
        <v>0</v>
      </c>
      <c r="R28" s="22">
        <v>0</v>
      </c>
    </row>
    <row r="29" ht="16.5" spans="1:18">
      <c r="A29" s="18">
        <v>860</v>
      </c>
      <c r="B29" s="18" t="s">
        <v>237</v>
      </c>
      <c r="C29" s="18">
        <v>1043.229</v>
      </c>
      <c r="D29" s="18">
        <v>1134.405</v>
      </c>
      <c r="E29" s="18">
        <v>0</v>
      </c>
      <c r="F29" s="18">
        <v>1</v>
      </c>
      <c r="G29" s="17">
        <v>0</v>
      </c>
      <c r="H29" s="17">
        <v>0</v>
      </c>
      <c r="I29" s="17">
        <v>0</v>
      </c>
      <c r="J29" s="17">
        <v>0.934</v>
      </c>
      <c r="K29" s="22">
        <v>4</v>
      </c>
      <c r="L29" s="22">
        <v>2</v>
      </c>
      <c r="M29" s="22">
        <v>0</v>
      </c>
      <c r="N29" s="22">
        <v>1</v>
      </c>
      <c r="O29" s="22">
        <v>0</v>
      </c>
      <c r="P29" s="22">
        <v>3.595</v>
      </c>
      <c r="Q29" s="22">
        <v>0</v>
      </c>
      <c r="R29" s="22">
        <v>1</v>
      </c>
    </row>
    <row r="30" ht="16.5" spans="1:18">
      <c r="A30" s="18">
        <v>861</v>
      </c>
      <c r="B30" s="18" t="s">
        <v>238</v>
      </c>
      <c r="C30" s="18">
        <v>2177.598</v>
      </c>
      <c r="D30" s="18">
        <v>2373.326</v>
      </c>
      <c r="E30" s="18">
        <v>0</v>
      </c>
      <c r="F30" s="18">
        <v>1</v>
      </c>
      <c r="G30" s="17">
        <v>0</v>
      </c>
      <c r="H30" s="17">
        <v>0</v>
      </c>
      <c r="I30" s="17">
        <v>0</v>
      </c>
      <c r="J30" s="17">
        <v>0.686</v>
      </c>
      <c r="K30" s="22">
        <v>4</v>
      </c>
      <c r="L30" s="22">
        <v>2</v>
      </c>
      <c r="M30" s="22">
        <v>0</v>
      </c>
      <c r="N30" s="22">
        <v>1</v>
      </c>
      <c r="O30" s="22">
        <v>0</v>
      </c>
      <c r="P30" s="22">
        <v>9.381</v>
      </c>
      <c r="Q30" s="22">
        <v>0</v>
      </c>
      <c r="R30" s="22">
        <v>0</v>
      </c>
    </row>
    <row r="31" ht="16.5" spans="1:18">
      <c r="A31" s="18">
        <v>904</v>
      </c>
      <c r="B31" s="18" t="s">
        <v>239</v>
      </c>
      <c r="C31" s="18">
        <v>3755.576</v>
      </c>
      <c r="D31" s="18">
        <v>4187.067</v>
      </c>
      <c r="E31" s="18">
        <v>0</v>
      </c>
      <c r="F31" s="18">
        <v>1</v>
      </c>
      <c r="G31" s="17">
        <v>0</v>
      </c>
      <c r="H31" s="17">
        <v>0</v>
      </c>
      <c r="I31" s="17">
        <v>0</v>
      </c>
      <c r="J31" s="17">
        <v>1.252</v>
      </c>
      <c r="K31" s="22">
        <v>4</v>
      </c>
      <c r="L31" s="22">
        <v>2</v>
      </c>
      <c r="M31" s="22">
        <v>0</v>
      </c>
      <c r="N31" s="22">
        <v>1</v>
      </c>
      <c r="O31" s="22">
        <v>0</v>
      </c>
      <c r="P31" s="22">
        <v>5.309</v>
      </c>
      <c r="Q31" s="22">
        <v>0</v>
      </c>
      <c r="R31" s="22">
        <v>0</v>
      </c>
    </row>
    <row r="32" ht="16.5" spans="1:18">
      <c r="A32" s="18">
        <v>912</v>
      </c>
      <c r="B32" s="18" t="s">
        <v>240</v>
      </c>
      <c r="C32" s="18">
        <v>20170.988</v>
      </c>
      <c r="D32" s="18">
        <v>24747.293</v>
      </c>
      <c r="E32" s="18">
        <v>0</v>
      </c>
      <c r="F32" s="18">
        <v>1</v>
      </c>
      <c r="G32" s="17">
        <v>0</v>
      </c>
      <c r="H32" s="17">
        <v>0</v>
      </c>
      <c r="I32" s="17">
        <v>0</v>
      </c>
      <c r="J32" s="17">
        <v>0.358</v>
      </c>
      <c r="K32" s="22">
        <v>2</v>
      </c>
      <c r="L32" s="22">
        <v>2</v>
      </c>
      <c r="M32" s="22">
        <v>0</v>
      </c>
      <c r="N32" s="22">
        <v>1</v>
      </c>
      <c r="O32" s="22">
        <v>0</v>
      </c>
      <c r="P32" s="22">
        <v>4.802</v>
      </c>
      <c r="Q32" s="22">
        <v>0</v>
      </c>
      <c r="R32" s="22">
        <v>0</v>
      </c>
    </row>
    <row r="33" ht="16.5" spans="1:18">
      <c r="A33" s="18">
        <v>978</v>
      </c>
      <c r="B33" s="18" t="s">
        <v>241</v>
      </c>
      <c r="C33" s="18">
        <v>8952.31</v>
      </c>
      <c r="D33" s="18">
        <v>10761.763</v>
      </c>
      <c r="E33" s="18">
        <v>0</v>
      </c>
      <c r="F33" s="18">
        <v>1</v>
      </c>
      <c r="G33" s="17">
        <v>0</v>
      </c>
      <c r="H33" s="17">
        <v>0</v>
      </c>
      <c r="I33" s="17">
        <v>0</v>
      </c>
      <c r="J33" s="17">
        <v>0.373</v>
      </c>
      <c r="K33" s="22">
        <v>2</v>
      </c>
      <c r="L33" s="22">
        <v>2</v>
      </c>
      <c r="M33" s="22">
        <v>0</v>
      </c>
      <c r="N33" s="22">
        <v>1</v>
      </c>
      <c r="O33" s="22">
        <v>0</v>
      </c>
      <c r="P33" s="22">
        <v>7.974</v>
      </c>
      <c r="Q33" s="22">
        <v>0</v>
      </c>
      <c r="R33" s="22">
        <v>1</v>
      </c>
    </row>
    <row r="34" ht="16.5" spans="1:18">
      <c r="A34" s="18">
        <v>990</v>
      </c>
      <c r="B34" s="18" t="s">
        <v>242</v>
      </c>
      <c r="C34" s="18">
        <v>12096.379</v>
      </c>
      <c r="D34" s="18">
        <v>14978.237</v>
      </c>
      <c r="E34" s="18">
        <v>0</v>
      </c>
      <c r="F34" s="18">
        <v>1</v>
      </c>
      <c r="G34" s="17">
        <v>0</v>
      </c>
      <c r="H34" s="17">
        <v>0</v>
      </c>
      <c r="I34" s="17">
        <v>0</v>
      </c>
      <c r="J34" s="17">
        <v>0.055</v>
      </c>
      <c r="K34" s="22">
        <v>4</v>
      </c>
      <c r="L34" s="22">
        <v>2</v>
      </c>
      <c r="M34" s="22">
        <v>0</v>
      </c>
      <c r="N34" s="22">
        <v>1</v>
      </c>
      <c r="O34" s="22">
        <v>0</v>
      </c>
      <c r="P34" s="22">
        <v>-0.827</v>
      </c>
      <c r="Q34" s="22">
        <v>0</v>
      </c>
      <c r="R34" s="22">
        <v>0</v>
      </c>
    </row>
    <row r="35" ht="16.5" spans="1:18">
      <c r="A35" s="18">
        <v>991</v>
      </c>
      <c r="B35" s="18" t="s">
        <v>243</v>
      </c>
      <c r="C35" s="18">
        <v>7328.304</v>
      </c>
      <c r="D35" s="18">
        <v>8636.317</v>
      </c>
      <c r="E35" s="18">
        <v>0</v>
      </c>
      <c r="F35" s="18">
        <v>1</v>
      </c>
      <c r="G35" s="17">
        <v>0</v>
      </c>
      <c r="H35" s="17">
        <v>0</v>
      </c>
      <c r="I35" s="17">
        <v>0</v>
      </c>
      <c r="J35" s="17">
        <v>0.799</v>
      </c>
      <c r="K35" s="22">
        <v>3</v>
      </c>
      <c r="L35" s="22">
        <v>2</v>
      </c>
      <c r="M35" s="22">
        <v>0</v>
      </c>
      <c r="N35" s="22">
        <v>1</v>
      </c>
      <c r="O35" s="22">
        <v>0</v>
      </c>
      <c r="P35" s="22">
        <v>19.314</v>
      </c>
      <c r="Q35" s="22">
        <v>0</v>
      </c>
      <c r="R35" s="22">
        <v>0</v>
      </c>
    </row>
    <row r="36" ht="16.5" spans="1:18">
      <c r="A36" s="18">
        <v>995</v>
      </c>
      <c r="B36" s="18" t="s">
        <v>244</v>
      </c>
      <c r="C36" s="18">
        <v>2580.644</v>
      </c>
      <c r="D36" s="18">
        <v>2899.381</v>
      </c>
      <c r="E36" s="18">
        <v>0</v>
      </c>
      <c r="F36" s="18">
        <v>1</v>
      </c>
      <c r="G36" s="17">
        <v>0</v>
      </c>
      <c r="H36" s="17">
        <v>0</v>
      </c>
      <c r="I36" s="17">
        <v>0</v>
      </c>
      <c r="J36" s="17">
        <v>0.13</v>
      </c>
      <c r="K36" s="22">
        <v>0</v>
      </c>
      <c r="L36" s="22">
        <v>2</v>
      </c>
      <c r="M36" s="22">
        <v>0</v>
      </c>
      <c r="N36" s="22">
        <v>0</v>
      </c>
      <c r="O36" s="22">
        <v>0</v>
      </c>
      <c r="P36" s="22">
        <v>6.924</v>
      </c>
      <c r="Q36" s="22">
        <v>0</v>
      </c>
      <c r="R36" s="22">
        <v>1</v>
      </c>
    </row>
    <row r="37" ht="16.5" spans="1:18">
      <c r="A37" s="18">
        <v>399335</v>
      </c>
      <c r="B37" s="18" t="s">
        <v>245</v>
      </c>
      <c r="C37" s="18">
        <v>3177.175</v>
      </c>
      <c r="D37" s="18">
        <v>3663.895</v>
      </c>
      <c r="E37" s="18">
        <v>0</v>
      </c>
      <c r="F37" s="18">
        <v>1</v>
      </c>
      <c r="G37" s="17">
        <v>0</v>
      </c>
      <c r="H37" s="17">
        <v>0</v>
      </c>
      <c r="I37" s="17">
        <v>0</v>
      </c>
      <c r="J37" s="17">
        <v>1.193</v>
      </c>
      <c r="K37" s="22">
        <v>4</v>
      </c>
      <c r="L37" s="22">
        <v>2</v>
      </c>
      <c r="M37" s="22">
        <v>0</v>
      </c>
      <c r="N37" s="22">
        <v>1</v>
      </c>
      <c r="O37" s="22">
        <v>0</v>
      </c>
      <c r="P37" s="22">
        <v>17.524</v>
      </c>
      <c r="Q37" s="22">
        <v>1</v>
      </c>
      <c r="R37" s="22">
        <v>0</v>
      </c>
    </row>
    <row r="38" ht="16.5" spans="1:18">
      <c r="A38" s="18">
        <v>399359</v>
      </c>
      <c r="B38" s="18" t="s">
        <v>95</v>
      </c>
      <c r="C38" s="18">
        <v>2644.738</v>
      </c>
      <c r="D38" s="18">
        <v>2859.935</v>
      </c>
      <c r="E38" s="18">
        <v>0</v>
      </c>
      <c r="F38" s="18">
        <v>1</v>
      </c>
      <c r="G38" s="17">
        <v>0</v>
      </c>
      <c r="H38" s="17">
        <v>0</v>
      </c>
      <c r="I38" s="17">
        <v>0</v>
      </c>
      <c r="J38" s="17">
        <v>0.816</v>
      </c>
      <c r="K38" s="22">
        <v>3</v>
      </c>
      <c r="L38" s="22">
        <v>2</v>
      </c>
      <c r="M38" s="22">
        <v>0</v>
      </c>
      <c r="N38" s="22">
        <v>1</v>
      </c>
      <c r="O38" s="22">
        <v>0</v>
      </c>
      <c r="P38" s="22">
        <v>5.639</v>
      </c>
      <c r="Q38" s="22">
        <v>0</v>
      </c>
      <c r="R38" s="22">
        <v>1</v>
      </c>
    </row>
    <row r="39" ht="16.5" spans="1:18">
      <c r="A39" s="18">
        <v>399374</v>
      </c>
      <c r="B39" s="18" t="s">
        <v>246</v>
      </c>
      <c r="C39" s="18">
        <v>2972.909</v>
      </c>
      <c r="D39" s="18">
        <v>3519.28</v>
      </c>
      <c r="E39" s="18">
        <v>0</v>
      </c>
      <c r="F39" s="18">
        <v>1</v>
      </c>
      <c r="G39" s="17">
        <v>0</v>
      </c>
      <c r="H39" s="17">
        <v>0</v>
      </c>
      <c r="I39" s="17">
        <v>0</v>
      </c>
      <c r="J39" s="17">
        <v>0.718</v>
      </c>
      <c r="K39" s="22">
        <v>4</v>
      </c>
      <c r="L39" s="22">
        <v>2</v>
      </c>
      <c r="M39" s="22">
        <v>0</v>
      </c>
      <c r="N39" s="22">
        <v>1</v>
      </c>
      <c r="O39" s="22">
        <v>0</v>
      </c>
      <c r="P39" s="22">
        <v>6.413</v>
      </c>
      <c r="Q39" s="22">
        <v>0</v>
      </c>
      <c r="R39" s="22">
        <v>1</v>
      </c>
    </row>
    <row r="40" ht="16.5" spans="1:18">
      <c r="A40" s="18">
        <v>399385</v>
      </c>
      <c r="B40" s="18" t="s">
        <v>247</v>
      </c>
      <c r="C40" s="18">
        <v>8779.478</v>
      </c>
      <c r="D40" s="18">
        <v>10856.105</v>
      </c>
      <c r="E40" s="18">
        <v>0</v>
      </c>
      <c r="F40" s="18">
        <v>1</v>
      </c>
      <c r="G40" s="17">
        <v>0</v>
      </c>
      <c r="H40" s="17">
        <v>0</v>
      </c>
      <c r="I40" s="17">
        <v>0</v>
      </c>
      <c r="J40" s="17">
        <v>0.073</v>
      </c>
      <c r="K40" s="22">
        <v>3</v>
      </c>
      <c r="L40" s="22">
        <v>2</v>
      </c>
      <c r="M40" s="22">
        <v>0</v>
      </c>
      <c r="N40" s="22">
        <v>1</v>
      </c>
      <c r="O40" s="22">
        <v>0</v>
      </c>
      <c r="P40" s="22">
        <v>7.465</v>
      </c>
      <c r="Q40" s="22">
        <v>0</v>
      </c>
      <c r="R40" s="22">
        <v>0</v>
      </c>
    </row>
    <row r="41" ht="16.5" spans="1:18">
      <c r="A41" s="18">
        <v>399386</v>
      </c>
      <c r="B41" s="18" t="s">
        <v>248</v>
      </c>
      <c r="C41" s="18">
        <v>4881.919</v>
      </c>
      <c r="D41" s="18">
        <v>5754.622</v>
      </c>
      <c r="E41" s="18">
        <v>0</v>
      </c>
      <c r="F41" s="18">
        <v>1</v>
      </c>
      <c r="G41" s="17">
        <v>0</v>
      </c>
      <c r="H41" s="17">
        <v>0</v>
      </c>
      <c r="I41" s="17">
        <v>0</v>
      </c>
      <c r="J41" s="17">
        <v>0.573</v>
      </c>
      <c r="K41" s="22">
        <v>4</v>
      </c>
      <c r="L41" s="22">
        <v>2</v>
      </c>
      <c r="M41" s="22">
        <v>0</v>
      </c>
      <c r="N41" s="22">
        <v>1</v>
      </c>
      <c r="O41" s="22">
        <v>0</v>
      </c>
      <c r="P41" s="22">
        <v>6.268</v>
      </c>
      <c r="Q41" s="22">
        <v>0</v>
      </c>
      <c r="R41" s="22">
        <v>0</v>
      </c>
    </row>
    <row r="42" ht="16.5" spans="1:18">
      <c r="A42" s="18">
        <v>399394</v>
      </c>
      <c r="B42" s="18" t="s">
        <v>249</v>
      </c>
      <c r="C42" s="18">
        <v>7184.282</v>
      </c>
      <c r="D42" s="18">
        <v>8469.162</v>
      </c>
      <c r="E42" s="18">
        <v>0</v>
      </c>
      <c r="F42" s="18">
        <v>1</v>
      </c>
      <c r="G42" s="17">
        <v>0</v>
      </c>
      <c r="H42" s="17">
        <v>0</v>
      </c>
      <c r="I42" s="17">
        <v>0</v>
      </c>
      <c r="J42" s="17">
        <v>0.725</v>
      </c>
      <c r="K42" s="22">
        <v>4</v>
      </c>
      <c r="L42" s="22">
        <v>2</v>
      </c>
      <c r="M42" s="22">
        <v>0</v>
      </c>
      <c r="N42" s="22">
        <v>1</v>
      </c>
      <c r="O42" s="22">
        <v>0</v>
      </c>
      <c r="P42" s="22">
        <v>4.611</v>
      </c>
      <c r="Q42" s="22">
        <v>0</v>
      </c>
      <c r="R42" s="22">
        <v>0</v>
      </c>
    </row>
    <row r="43" ht="16.5" spans="1:18">
      <c r="A43" s="18">
        <v>399403</v>
      </c>
      <c r="B43" s="18" t="s">
        <v>250</v>
      </c>
      <c r="C43" s="18">
        <v>6531.523</v>
      </c>
      <c r="D43" s="18">
        <v>7647.98</v>
      </c>
      <c r="E43" s="18">
        <v>0</v>
      </c>
      <c r="F43" s="18">
        <v>1</v>
      </c>
      <c r="G43" s="17">
        <v>0</v>
      </c>
      <c r="H43" s="17">
        <v>0</v>
      </c>
      <c r="I43" s="17">
        <v>0</v>
      </c>
      <c r="J43" s="17">
        <v>0.239</v>
      </c>
      <c r="K43" s="22">
        <v>4</v>
      </c>
      <c r="L43" s="22">
        <v>2</v>
      </c>
      <c r="M43" s="22">
        <v>0</v>
      </c>
      <c r="N43" s="22">
        <v>1</v>
      </c>
      <c r="O43" s="22">
        <v>0</v>
      </c>
      <c r="P43" s="22">
        <v>9.824</v>
      </c>
      <c r="Q43" s="22">
        <v>0</v>
      </c>
      <c r="R43" s="22">
        <v>0</v>
      </c>
    </row>
    <row r="44" ht="16.5" spans="1:18">
      <c r="A44" s="18">
        <v>399419</v>
      </c>
      <c r="B44" s="18" t="s">
        <v>251</v>
      </c>
      <c r="C44" s="18">
        <v>1478.935</v>
      </c>
      <c r="D44" s="18">
        <v>1672.03</v>
      </c>
      <c r="E44" s="18">
        <v>0</v>
      </c>
      <c r="F44" s="18">
        <v>1</v>
      </c>
      <c r="G44" s="17">
        <v>0</v>
      </c>
      <c r="H44" s="17">
        <v>0</v>
      </c>
      <c r="I44" s="17">
        <v>0</v>
      </c>
      <c r="J44" s="17">
        <v>1.52</v>
      </c>
      <c r="K44" s="22">
        <v>3</v>
      </c>
      <c r="L44" s="22">
        <v>2</v>
      </c>
      <c r="M44" s="22">
        <v>0</v>
      </c>
      <c r="N44" s="22">
        <v>1</v>
      </c>
      <c r="O44" s="22">
        <v>0</v>
      </c>
      <c r="P44" s="22">
        <v>11.014</v>
      </c>
      <c r="Q44" s="22">
        <v>0</v>
      </c>
      <c r="R44" s="22">
        <v>0</v>
      </c>
    </row>
    <row r="45" ht="16.5" spans="1:18">
      <c r="A45" s="18">
        <v>399440</v>
      </c>
      <c r="B45" s="18" t="s">
        <v>252</v>
      </c>
      <c r="C45" s="18">
        <v>989.533</v>
      </c>
      <c r="D45" s="18">
        <v>1156.659</v>
      </c>
      <c r="E45" s="18">
        <v>0</v>
      </c>
      <c r="F45" s="18">
        <v>1</v>
      </c>
      <c r="G45" s="17">
        <v>0</v>
      </c>
      <c r="H45" s="17">
        <v>0</v>
      </c>
      <c r="I45" s="17">
        <v>0</v>
      </c>
      <c r="J45" s="17">
        <v>1.371</v>
      </c>
      <c r="K45" s="22">
        <v>4</v>
      </c>
      <c r="L45" s="22">
        <v>2</v>
      </c>
      <c r="M45" s="22">
        <v>0</v>
      </c>
      <c r="N45" s="22">
        <v>1</v>
      </c>
      <c r="O45" s="22">
        <v>0</v>
      </c>
      <c r="P45" s="22">
        <v>10.454</v>
      </c>
      <c r="Q45" s="22">
        <v>0</v>
      </c>
      <c r="R45" s="22">
        <v>0</v>
      </c>
    </row>
    <row r="46" ht="16.5" spans="1:18">
      <c r="A46" s="18">
        <v>399674</v>
      </c>
      <c r="B46" s="18" t="s">
        <v>253</v>
      </c>
      <c r="C46" s="18">
        <v>1585.006</v>
      </c>
      <c r="D46" s="18">
        <v>1889.628</v>
      </c>
      <c r="E46" s="18">
        <v>0</v>
      </c>
      <c r="F46" s="18">
        <v>1</v>
      </c>
      <c r="G46" s="17">
        <v>0</v>
      </c>
      <c r="H46" s="17">
        <v>0</v>
      </c>
      <c r="I46" s="17">
        <v>0</v>
      </c>
      <c r="J46" s="17">
        <v>0.111</v>
      </c>
      <c r="K46" s="22">
        <v>4</v>
      </c>
      <c r="L46" s="22">
        <v>2</v>
      </c>
      <c r="M46" s="22">
        <v>0</v>
      </c>
      <c r="N46" s="22">
        <v>1</v>
      </c>
      <c r="O46" s="22">
        <v>0</v>
      </c>
      <c r="P46" s="22">
        <v>8.825</v>
      </c>
      <c r="Q46" s="22">
        <v>0</v>
      </c>
      <c r="R46" s="22">
        <v>0</v>
      </c>
    </row>
    <row r="47" ht="16.5" spans="1:18">
      <c r="A47" s="18">
        <v>399692</v>
      </c>
      <c r="B47" s="18" t="s">
        <v>254</v>
      </c>
      <c r="C47" s="18">
        <v>2501.088</v>
      </c>
      <c r="D47" s="18">
        <v>2995.274</v>
      </c>
      <c r="E47" s="18">
        <v>0</v>
      </c>
      <c r="F47" s="18">
        <v>1</v>
      </c>
      <c r="G47" s="17">
        <v>0</v>
      </c>
      <c r="H47" s="17">
        <v>0</v>
      </c>
      <c r="I47" s="17">
        <v>0</v>
      </c>
      <c r="J47" s="17">
        <v>1.252</v>
      </c>
      <c r="K47" s="22">
        <v>4</v>
      </c>
      <c r="L47" s="22">
        <v>2</v>
      </c>
      <c r="M47" s="22">
        <v>0</v>
      </c>
      <c r="N47" s="22">
        <v>1</v>
      </c>
      <c r="O47" s="22">
        <v>0</v>
      </c>
      <c r="P47" s="22">
        <v>3.767</v>
      </c>
      <c r="Q47" s="22">
        <v>0</v>
      </c>
      <c r="R47" s="22">
        <v>0</v>
      </c>
    </row>
    <row r="48" ht="16.5" spans="1:18">
      <c r="A48" s="18">
        <v>399803</v>
      </c>
      <c r="B48" s="18" t="s">
        <v>255</v>
      </c>
      <c r="C48" s="18">
        <v>2860.499</v>
      </c>
      <c r="D48" s="18">
        <v>3356.08</v>
      </c>
      <c r="E48" s="18">
        <v>0</v>
      </c>
      <c r="F48" s="18">
        <v>1</v>
      </c>
      <c r="G48" s="17">
        <v>0</v>
      </c>
      <c r="H48" s="17">
        <v>0</v>
      </c>
      <c r="I48" s="17">
        <v>0</v>
      </c>
      <c r="J48" s="17">
        <v>0.681</v>
      </c>
      <c r="K48" s="22">
        <v>4</v>
      </c>
      <c r="L48" s="22">
        <v>2</v>
      </c>
      <c r="M48" s="22">
        <v>0</v>
      </c>
      <c r="N48" s="22">
        <v>1</v>
      </c>
      <c r="O48" s="22">
        <v>0</v>
      </c>
      <c r="P48" s="22">
        <v>2.002</v>
      </c>
      <c r="Q48" s="22">
        <v>1</v>
      </c>
      <c r="R48" s="22">
        <v>1</v>
      </c>
    </row>
    <row r="49" ht="16.5" spans="1:18">
      <c r="A49" s="18">
        <v>399807</v>
      </c>
      <c r="B49" s="18" t="s">
        <v>256</v>
      </c>
      <c r="C49" s="18">
        <v>1180.803</v>
      </c>
      <c r="D49" s="18">
        <v>1303.461</v>
      </c>
      <c r="E49" s="18">
        <v>0</v>
      </c>
      <c r="F49" s="18">
        <v>1</v>
      </c>
      <c r="G49" s="17">
        <v>0</v>
      </c>
      <c r="H49" s="17">
        <v>0</v>
      </c>
      <c r="I49" s="17">
        <v>0</v>
      </c>
      <c r="J49" s="17">
        <v>0.153</v>
      </c>
      <c r="K49" s="22">
        <v>4</v>
      </c>
      <c r="L49" s="22">
        <v>2</v>
      </c>
      <c r="M49" s="22">
        <v>0</v>
      </c>
      <c r="N49" s="22">
        <v>1</v>
      </c>
      <c r="O49" s="22">
        <v>0</v>
      </c>
      <c r="P49" s="22">
        <v>4.815</v>
      </c>
      <c r="Q49" s="22">
        <v>0</v>
      </c>
      <c r="R49" s="22">
        <v>0</v>
      </c>
    </row>
    <row r="50" ht="16.5" spans="1:18">
      <c r="A50" s="18">
        <v>399995</v>
      </c>
      <c r="B50" s="18" t="s">
        <v>257</v>
      </c>
      <c r="C50" s="18">
        <v>3211.263</v>
      </c>
      <c r="D50" s="18">
        <v>3730.963</v>
      </c>
      <c r="E50" s="18">
        <v>0</v>
      </c>
      <c r="F50" s="18">
        <v>1</v>
      </c>
      <c r="G50" s="17">
        <v>0</v>
      </c>
      <c r="H50" s="17">
        <v>0</v>
      </c>
      <c r="I50" s="17">
        <v>0</v>
      </c>
      <c r="J50" s="17">
        <v>1.073</v>
      </c>
      <c r="K50" s="22">
        <v>4</v>
      </c>
      <c r="L50" s="22">
        <v>2</v>
      </c>
      <c r="M50" s="22">
        <v>0</v>
      </c>
      <c r="N50" s="22">
        <v>1</v>
      </c>
      <c r="O50" s="22">
        <v>0</v>
      </c>
      <c r="P50" s="22">
        <v>17.87</v>
      </c>
      <c r="Q50" s="22">
        <v>0</v>
      </c>
      <c r="R50" s="22">
        <v>0</v>
      </c>
    </row>
    <row r="51" ht="16.5" spans="1:18">
      <c r="A51" s="18">
        <v>980016</v>
      </c>
      <c r="B51" s="18" t="s">
        <v>258</v>
      </c>
      <c r="C51" s="18">
        <v>5233.837</v>
      </c>
      <c r="D51" s="18">
        <v>6107.595</v>
      </c>
      <c r="E51" s="18">
        <v>0</v>
      </c>
      <c r="F51" s="18">
        <v>1</v>
      </c>
      <c r="G51" s="17">
        <v>0</v>
      </c>
      <c r="H51" s="17">
        <v>0</v>
      </c>
      <c r="I51" s="17">
        <v>0</v>
      </c>
      <c r="J51" s="17">
        <v>1.113</v>
      </c>
      <c r="K51" s="22">
        <v>4</v>
      </c>
      <c r="L51" s="22">
        <v>2</v>
      </c>
      <c r="M51" s="22">
        <v>0</v>
      </c>
      <c r="N51" s="22">
        <v>1</v>
      </c>
      <c r="O51" s="22">
        <v>0</v>
      </c>
      <c r="P51" s="22">
        <v>9.614</v>
      </c>
      <c r="Q51" s="22">
        <v>0</v>
      </c>
      <c r="R51" s="22">
        <v>0</v>
      </c>
    </row>
    <row r="52" ht="16.5" spans="1:18">
      <c r="A52" s="18">
        <v>980017</v>
      </c>
      <c r="B52" s="18" t="s">
        <v>259</v>
      </c>
      <c r="C52" s="18">
        <v>5722.97</v>
      </c>
      <c r="D52" s="18">
        <v>6852.972</v>
      </c>
      <c r="E52" s="18">
        <v>0</v>
      </c>
      <c r="F52" s="18">
        <v>1</v>
      </c>
      <c r="G52" s="17">
        <v>0</v>
      </c>
      <c r="H52" s="17">
        <v>0</v>
      </c>
      <c r="I52" s="17">
        <v>0</v>
      </c>
      <c r="J52" s="17">
        <v>0.093</v>
      </c>
      <c r="K52" s="22">
        <v>4</v>
      </c>
      <c r="L52" s="22">
        <v>2</v>
      </c>
      <c r="M52" s="22">
        <v>0</v>
      </c>
      <c r="N52" s="22">
        <v>1</v>
      </c>
      <c r="O52" s="22">
        <v>0</v>
      </c>
      <c r="P52" s="22">
        <v>40.301</v>
      </c>
      <c r="Q52" s="22">
        <v>0</v>
      </c>
      <c r="R52" s="22">
        <v>0</v>
      </c>
    </row>
    <row r="53" ht="16.5" spans="1:18">
      <c r="A53" s="19">
        <v>8</v>
      </c>
      <c r="B53" s="19" t="s">
        <v>260</v>
      </c>
      <c r="C53" s="19">
        <v>2613.501</v>
      </c>
      <c r="D53" s="19">
        <v>2776.881</v>
      </c>
      <c r="E53" s="19">
        <v>0</v>
      </c>
      <c r="F53" s="19">
        <v>0</v>
      </c>
      <c r="G53" s="19">
        <v>0</v>
      </c>
      <c r="H53" s="19">
        <v>1</v>
      </c>
      <c r="I53" s="17">
        <v>1.503</v>
      </c>
      <c r="J53" s="17">
        <v>7.298</v>
      </c>
      <c r="K53" s="22">
        <v>4</v>
      </c>
      <c r="L53" s="22">
        <v>2</v>
      </c>
      <c r="M53" s="22">
        <v>-1</v>
      </c>
      <c r="N53" s="22">
        <v>1</v>
      </c>
      <c r="O53" s="22">
        <v>0</v>
      </c>
      <c r="P53" s="22">
        <v>3.607</v>
      </c>
      <c r="Q53" s="22">
        <v>1</v>
      </c>
      <c r="R53" s="22">
        <v>0</v>
      </c>
    </row>
    <row r="54" ht="16.5" spans="1:18">
      <c r="A54" s="19">
        <v>12</v>
      </c>
      <c r="B54" s="19" t="s">
        <v>261</v>
      </c>
      <c r="C54" s="19">
        <v>212.716</v>
      </c>
      <c r="D54" s="19">
        <v>216.033</v>
      </c>
      <c r="E54" s="19">
        <v>0</v>
      </c>
      <c r="F54" s="19">
        <v>0</v>
      </c>
      <c r="G54" s="19">
        <v>0</v>
      </c>
      <c r="H54" s="19">
        <v>1</v>
      </c>
      <c r="I54" s="17">
        <v>0.964</v>
      </c>
      <c r="J54" s="17">
        <v>2.485</v>
      </c>
      <c r="K54" s="22">
        <v>4</v>
      </c>
      <c r="L54" s="22">
        <v>2</v>
      </c>
      <c r="M54" s="22">
        <v>0</v>
      </c>
      <c r="N54" s="22">
        <v>1</v>
      </c>
      <c r="O54" s="22">
        <v>0</v>
      </c>
      <c r="P54" s="22">
        <v>3.716</v>
      </c>
      <c r="Q54" s="22">
        <v>0</v>
      </c>
      <c r="R54" s="22">
        <v>0</v>
      </c>
    </row>
    <row r="55" ht="16.5" spans="1:18">
      <c r="A55" s="19">
        <v>13</v>
      </c>
      <c r="B55" s="19" t="s">
        <v>262</v>
      </c>
      <c r="C55" s="19">
        <v>286.362</v>
      </c>
      <c r="D55" s="19">
        <v>289.526</v>
      </c>
      <c r="E55" s="19">
        <v>0</v>
      </c>
      <c r="F55" s="19">
        <v>0</v>
      </c>
      <c r="G55" s="19">
        <v>0</v>
      </c>
      <c r="H55" s="19">
        <v>1</v>
      </c>
      <c r="I55" s="17">
        <v>0.435</v>
      </c>
      <c r="J55" s="17">
        <v>1.523</v>
      </c>
      <c r="K55" s="22">
        <v>4</v>
      </c>
      <c r="L55" s="22">
        <v>2</v>
      </c>
      <c r="M55" s="22">
        <v>0</v>
      </c>
      <c r="N55" s="22">
        <v>1</v>
      </c>
      <c r="O55" s="22">
        <v>0</v>
      </c>
      <c r="P55" s="22">
        <v>3.388</v>
      </c>
      <c r="Q55" s="22">
        <v>0</v>
      </c>
      <c r="R55" s="22">
        <v>0</v>
      </c>
    </row>
    <row r="56" ht="16.5" spans="1:18">
      <c r="A56" s="19">
        <v>18</v>
      </c>
      <c r="B56" s="19" t="s">
        <v>263</v>
      </c>
      <c r="C56" s="19">
        <v>4312.139</v>
      </c>
      <c r="D56" s="19">
        <v>4609.287</v>
      </c>
      <c r="E56" s="19">
        <v>0</v>
      </c>
      <c r="F56" s="19">
        <v>0</v>
      </c>
      <c r="G56" s="19">
        <v>0</v>
      </c>
      <c r="H56" s="19">
        <v>1</v>
      </c>
      <c r="I56" s="17">
        <v>2.002</v>
      </c>
      <c r="J56" s="17">
        <v>8.32</v>
      </c>
      <c r="K56" s="22">
        <v>3</v>
      </c>
      <c r="L56" s="22">
        <v>2</v>
      </c>
      <c r="M56" s="22">
        <v>0</v>
      </c>
      <c r="N56" s="22">
        <v>1</v>
      </c>
      <c r="O56" s="22">
        <v>0</v>
      </c>
      <c r="P56" s="22">
        <v>4.507</v>
      </c>
      <c r="Q56" s="22">
        <v>0</v>
      </c>
      <c r="R56" s="22">
        <v>1</v>
      </c>
    </row>
    <row r="57" ht="16.5" spans="1:18">
      <c r="A57" s="19">
        <v>22</v>
      </c>
      <c r="B57" s="19" t="s">
        <v>264</v>
      </c>
      <c r="C57" s="19">
        <v>240.179</v>
      </c>
      <c r="D57" s="19">
        <v>242.916</v>
      </c>
      <c r="E57" s="19">
        <v>0</v>
      </c>
      <c r="F57" s="19">
        <v>0</v>
      </c>
      <c r="G57" s="19">
        <v>0</v>
      </c>
      <c r="H57" s="19">
        <v>1</v>
      </c>
      <c r="I57" s="17">
        <v>0.461</v>
      </c>
      <c r="J57" s="17">
        <v>1.583</v>
      </c>
      <c r="K57" s="22">
        <v>4</v>
      </c>
      <c r="L57" s="22">
        <v>2</v>
      </c>
      <c r="M57" s="22">
        <v>0</v>
      </c>
      <c r="N57" s="22">
        <v>1</v>
      </c>
      <c r="O57" s="22">
        <v>0</v>
      </c>
      <c r="P57" s="22">
        <v>15.556</v>
      </c>
      <c r="Q57" s="22">
        <v>0</v>
      </c>
      <c r="R57" s="22">
        <v>0</v>
      </c>
    </row>
    <row r="58" ht="16.5" spans="1:18">
      <c r="A58" s="19">
        <v>61</v>
      </c>
      <c r="B58" s="19" t="s">
        <v>265</v>
      </c>
      <c r="C58" s="19">
        <v>169.654</v>
      </c>
      <c r="D58" s="19">
        <v>173.445</v>
      </c>
      <c r="E58" s="19">
        <v>0</v>
      </c>
      <c r="F58" s="19">
        <v>0</v>
      </c>
      <c r="G58" s="19">
        <v>0</v>
      </c>
      <c r="H58" s="19">
        <v>1</v>
      </c>
      <c r="I58" s="17">
        <v>0.869</v>
      </c>
      <c r="J58" s="17">
        <v>3.036</v>
      </c>
      <c r="K58" s="22">
        <v>3</v>
      </c>
      <c r="L58" s="22">
        <v>2</v>
      </c>
      <c r="M58" s="22">
        <v>0</v>
      </c>
      <c r="N58" s="22">
        <v>1</v>
      </c>
      <c r="O58" s="22">
        <v>0</v>
      </c>
      <c r="P58" s="22">
        <v>4.982</v>
      </c>
      <c r="Q58" s="22">
        <v>0</v>
      </c>
      <c r="R58" s="22">
        <v>1</v>
      </c>
    </row>
    <row r="59" ht="16.5" spans="1:18">
      <c r="A59" s="19">
        <v>76</v>
      </c>
      <c r="B59" s="19" t="s">
        <v>266</v>
      </c>
      <c r="C59" s="19">
        <v>4167.715</v>
      </c>
      <c r="D59" s="19">
        <v>4461.208</v>
      </c>
      <c r="E59" s="19">
        <v>0</v>
      </c>
      <c r="F59" s="19">
        <v>0</v>
      </c>
      <c r="G59" s="19">
        <v>0</v>
      </c>
      <c r="H59" s="19">
        <v>1</v>
      </c>
      <c r="I59" s="17">
        <v>2.519</v>
      </c>
      <c r="J59" s="17">
        <v>8.932</v>
      </c>
      <c r="K59" s="22">
        <v>4</v>
      </c>
      <c r="L59" s="22">
        <v>2</v>
      </c>
      <c r="M59" s="22">
        <v>0</v>
      </c>
      <c r="N59" s="22">
        <v>1</v>
      </c>
      <c r="O59" s="22">
        <v>0</v>
      </c>
      <c r="P59" s="22">
        <v>12.711</v>
      </c>
      <c r="Q59" s="22">
        <v>0</v>
      </c>
      <c r="R59" s="22">
        <v>0</v>
      </c>
    </row>
    <row r="60" ht="16.5" spans="1:18">
      <c r="A60" s="19">
        <v>101</v>
      </c>
      <c r="B60" s="19" t="s">
        <v>267</v>
      </c>
      <c r="C60" s="19">
        <v>238.629</v>
      </c>
      <c r="D60" s="19">
        <v>241.123</v>
      </c>
      <c r="E60" s="19">
        <v>0</v>
      </c>
      <c r="F60" s="19">
        <v>0</v>
      </c>
      <c r="G60" s="19">
        <v>0</v>
      </c>
      <c r="H60" s="19">
        <v>1</v>
      </c>
      <c r="I60" s="17">
        <v>0.439</v>
      </c>
      <c r="J60" s="17">
        <v>1.469</v>
      </c>
      <c r="K60" s="22">
        <v>4</v>
      </c>
      <c r="L60" s="22">
        <v>1</v>
      </c>
      <c r="M60" s="22">
        <v>0</v>
      </c>
      <c r="N60" s="22">
        <v>1</v>
      </c>
      <c r="O60" s="22">
        <v>0</v>
      </c>
      <c r="P60" s="22">
        <v>-0.007</v>
      </c>
      <c r="Q60" s="22">
        <v>0</v>
      </c>
      <c r="R60" s="22">
        <v>0</v>
      </c>
    </row>
    <row r="61" ht="16.5" spans="1:18">
      <c r="A61" s="19">
        <v>116</v>
      </c>
      <c r="B61" s="19" t="s">
        <v>268</v>
      </c>
      <c r="C61" s="19">
        <v>190.246</v>
      </c>
      <c r="D61" s="19">
        <v>192.193</v>
      </c>
      <c r="E61" s="19">
        <v>0</v>
      </c>
      <c r="F61" s="19">
        <v>0</v>
      </c>
      <c r="G61" s="19">
        <v>0</v>
      </c>
      <c r="H61" s="19">
        <v>1</v>
      </c>
      <c r="I61" s="17">
        <v>0.304</v>
      </c>
      <c r="J61" s="17">
        <v>1.314</v>
      </c>
      <c r="K61" s="22">
        <v>2</v>
      </c>
      <c r="L61" s="22">
        <v>2</v>
      </c>
      <c r="M61" s="22">
        <v>0</v>
      </c>
      <c r="N61" s="22">
        <v>1</v>
      </c>
      <c r="O61" s="22">
        <v>0</v>
      </c>
      <c r="P61" s="22">
        <v>5.352</v>
      </c>
      <c r="Q61" s="22">
        <v>0</v>
      </c>
      <c r="R61" s="22">
        <v>1</v>
      </c>
    </row>
    <row r="62" ht="16.5" spans="1:18">
      <c r="A62" s="19">
        <v>849</v>
      </c>
      <c r="B62" s="19" t="s">
        <v>269</v>
      </c>
      <c r="C62" s="19">
        <v>6797.587</v>
      </c>
      <c r="D62" s="19">
        <v>7651.899</v>
      </c>
      <c r="E62" s="19">
        <v>0</v>
      </c>
      <c r="F62" s="19">
        <v>0</v>
      </c>
      <c r="G62" s="19">
        <v>0</v>
      </c>
      <c r="H62" s="19">
        <v>1</v>
      </c>
      <c r="I62" s="17">
        <v>4.27</v>
      </c>
      <c r="J62" s="17">
        <v>14.958</v>
      </c>
      <c r="K62" s="22">
        <v>4</v>
      </c>
      <c r="L62" s="22">
        <v>2</v>
      </c>
      <c r="M62" s="22">
        <v>0</v>
      </c>
      <c r="N62" s="22">
        <v>1</v>
      </c>
      <c r="O62" s="22">
        <v>0</v>
      </c>
      <c r="P62" s="22">
        <v>10.041</v>
      </c>
      <c r="Q62" s="22">
        <v>1</v>
      </c>
      <c r="R62" s="22">
        <v>0</v>
      </c>
    </row>
    <row r="63" ht="16.5" spans="1:18">
      <c r="A63" s="19">
        <v>923</v>
      </c>
      <c r="B63" s="19" t="s">
        <v>270</v>
      </c>
      <c r="C63" s="19">
        <v>240.882</v>
      </c>
      <c r="D63" s="19">
        <v>243.683</v>
      </c>
      <c r="E63" s="19">
        <v>0</v>
      </c>
      <c r="F63" s="19">
        <v>0</v>
      </c>
      <c r="G63" s="19">
        <v>0</v>
      </c>
      <c r="H63" s="19">
        <v>1</v>
      </c>
      <c r="I63" s="17">
        <v>0.416</v>
      </c>
      <c r="J63" s="17">
        <v>1.56</v>
      </c>
      <c r="K63" s="22">
        <v>3</v>
      </c>
      <c r="L63" s="22">
        <v>2</v>
      </c>
      <c r="M63" s="22">
        <v>0</v>
      </c>
      <c r="N63" s="22">
        <v>1</v>
      </c>
      <c r="O63" s="22">
        <v>0</v>
      </c>
      <c r="P63" s="22">
        <v>7.983</v>
      </c>
      <c r="Q63" s="22">
        <v>0</v>
      </c>
      <c r="R63" s="22">
        <v>1</v>
      </c>
    </row>
    <row r="64" ht="16.5" spans="1:18">
      <c r="A64" s="19">
        <v>399289</v>
      </c>
      <c r="B64" s="19" t="s">
        <v>271</v>
      </c>
      <c r="C64" s="19">
        <v>114.233</v>
      </c>
      <c r="D64" s="19">
        <v>115.697</v>
      </c>
      <c r="E64" s="19">
        <v>0</v>
      </c>
      <c r="F64" s="19">
        <v>0</v>
      </c>
      <c r="G64" s="19">
        <v>0</v>
      </c>
      <c r="H64" s="19">
        <v>1</v>
      </c>
      <c r="I64" s="17">
        <v>0.672</v>
      </c>
      <c r="J64" s="17">
        <v>1.929</v>
      </c>
      <c r="K64" s="22">
        <v>4</v>
      </c>
      <c r="L64" s="22">
        <v>2</v>
      </c>
      <c r="M64" s="22">
        <v>0</v>
      </c>
      <c r="N64" s="22">
        <v>1</v>
      </c>
      <c r="O64" s="22">
        <v>0</v>
      </c>
      <c r="P64" s="22">
        <v>7.725</v>
      </c>
      <c r="Q64" s="22">
        <v>0</v>
      </c>
      <c r="R64" s="22">
        <v>0</v>
      </c>
    </row>
    <row r="65" ht="16.5" spans="1:18">
      <c r="A65" s="19">
        <v>399298</v>
      </c>
      <c r="B65" s="19" t="s">
        <v>272</v>
      </c>
      <c r="C65" s="19">
        <v>203.044</v>
      </c>
      <c r="D65" s="19">
        <v>205.087</v>
      </c>
      <c r="E65" s="19">
        <v>0</v>
      </c>
      <c r="F65" s="19">
        <v>0</v>
      </c>
      <c r="G65" s="19">
        <v>0</v>
      </c>
      <c r="H65" s="19">
        <v>1</v>
      </c>
      <c r="I65" s="17">
        <v>0.342</v>
      </c>
      <c r="J65" s="17">
        <v>1.334</v>
      </c>
      <c r="K65" s="22">
        <v>3</v>
      </c>
      <c r="L65" s="22">
        <v>2</v>
      </c>
      <c r="M65" s="22">
        <v>0</v>
      </c>
      <c r="N65" s="22">
        <v>1</v>
      </c>
      <c r="O65" s="22">
        <v>0</v>
      </c>
      <c r="P65" s="22">
        <v>6.232</v>
      </c>
      <c r="Q65" s="22">
        <v>0</v>
      </c>
      <c r="R65" s="22">
        <v>0</v>
      </c>
    </row>
    <row r="66" ht="16.5" spans="1:18">
      <c r="A66" s="19">
        <v>399299</v>
      </c>
      <c r="B66" s="19" t="s">
        <v>273</v>
      </c>
      <c r="C66" s="19">
        <v>234.774</v>
      </c>
      <c r="D66" s="19">
        <v>236.85</v>
      </c>
      <c r="E66" s="19">
        <v>0</v>
      </c>
      <c r="F66" s="19">
        <v>0</v>
      </c>
      <c r="G66" s="19">
        <v>0</v>
      </c>
      <c r="H66" s="19">
        <v>1</v>
      </c>
      <c r="I66" s="17">
        <v>0.165</v>
      </c>
      <c r="J66" s="17">
        <v>1.04</v>
      </c>
      <c r="K66" s="22">
        <v>4</v>
      </c>
      <c r="L66" s="22">
        <v>2</v>
      </c>
      <c r="M66" s="22">
        <v>0</v>
      </c>
      <c r="N66" s="22">
        <v>1</v>
      </c>
      <c r="O66" s="22">
        <v>0</v>
      </c>
      <c r="P66" s="22">
        <v>9.609</v>
      </c>
      <c r="Q66" s="22">
        <v>0</v>
      </c>
      <c r="R66" s="22">
        <v>1</v>
      </c>
    </row>
    <row r="67" ht="16.5" spans="1:18">
      <c r="A67" s="19">
        <v>399301</v>
      </c>
      <c r="B67" s="19" t="s">
        <v>274</v>
      </c>
      <c r="C67" s="19">
        <v>206.709</v>
      </c>
      <c r="D67" s="19">
        <v>208.789</v>
      </c>
      <c r="E67" s="19">
        <v>0</v>
      </c>
      <c r="F67" s="19">
        <v>0</v>
      </c>
      <c r="G67" s="19">
        <v>0</v>
      </c>
      <c r="H67" s="19">
        <v>1</v>
      </c>
      <c r="I67" s="17">
        <v>0.341</v>
      </c>
      <c r="J67" s="17">
        <v>1.334</v>
      </c>
      <c r="K67" s="22">
        <v>4</v>
      </c>
      <c r="L67" s="22">
        <v>2</v>
      </c>
      <c r="M67" s="22">
        <v>0</v>
      </c>
      <c r="N67" s="22">
        <v>1</v>
      </c>
      <c r="O67" s="22">
        <v>0</v>
      </c>
      <c r="P67" s="22">
        <v>6.719</v>
      </c>
      <c r="Q67" s="22">
        <v>0</v>
      </c>
      <c r="R67" s="22">
        <v>0</v>
      </c>
    </row>
    <row r="68" ht="16.5" spans="1:18">
      <c r="A68" s="19">
        <v>399302</v>
      </c>
      <c r="B68" s="19" t="s">
        <v>275</v>
      </c>
      <c r="C68" s="19">
        <v>210.648</v>
      </c>
      <c r="D68" s="19">
        <v>213.215</v>
      </c>
      <c r="E68" s="19">
        <v>0</v>
      </c>
      <c r="F68" s="19">
        <v>0</v>
      </c>
      <c r="G68" s="19">
        <v>0</v>
      </c>
      <c r="H68" s="19">
        <v>1</v>
      </c>
      <c r="I68" s="17">
        <v>0.264</v>
      </c>
      <c r="J68" s="17">
        <v>1.465</v>
      </c>
      <c r="K68" s="22">
        <v>3</v>
      </c>
      <c r="L68" s="22">
        <v>2</v>
      </c>
      <c r="M68" s="22">
        <v>0</v>
      </c>
      <c r="N68" s="22">
        <v>1</v>
      </c>
      <c r="O68" s="22">
        <v>0</v>
      </c>
      <c r="P68" s="22">
        <v>5.142</v>
      </c>
      <c r="Q68" s="22">
        <v>1</v>
      </c>
      <c r="R68" s="22">
        <v>1</v>
      </c>
    </row>
    <row r="69" ht="16.5" spans="1:18">
      <c r="A69" s="19">
        <v>399420</v>
      </c>
      <c r="B69" s="19" t="s">
        <v>276</v>
      </c>
      <c r="C69" s="19">
        <v>963.728</v>
      </c>
      <c r="D69" s="19">
        <v>1097.182</v>
      </c>
      <c r="E69" s="19">
        <v>0</v>
      </c>
      <c r="F69" s="19">
        <v>0</v>
      </c>
      <c r="G69" s="19">
        <v>0</v>
      </c>
      <c r="H69" s="19">
        <v>1</v>
      </c>
      <c r="I69" s="17">
        <v>3.286</v>
      </c>
      <c r="J69" s="17">
        <v>15.05</v>
      </c>
      <c r="K69" s="22">
        <v>3</v>
      </c>
      <c r="L69" s="22">
        <v>2</v>
      </c>
      <c r="M69" s="22">
        <v>0</v>
      </c>
      <c r="N69" s="22">
        <v>1</v>
      </c>
      <c r="O69" s="22">
        <v>0</v>
      </c>
      <c r="P69" s="22">
        <v>9.646</v>
      </c>
      <c r="Q69" s="22">
        <v>0</v>
      </c>
      <c r="R69" s="22">
        <v>0</v>
      </c>
    </row>
    <row r="70" ht="16.5" spans="1:18">
      <c r="A70" s="19">
        <v>399427</v>
      </c>
      <c r="B70" s="19" t="s">
        <v>277</v>
      </c>
      <c r="C70" s="19">
        <v>2139.628</v>
      </c>
      <c r="D70" s="19">
        <v>2475.492</v>
      </c>
      <c r="E70" s="19">
        <v>0</v>
      </c>
      <c r="F70" s="19">
        <v>0</v>
      </c>
      <c r="G70" s="19">
        <v>0</v>
      </c>
      <c r="H70" s="19">
        <v>1</v>
      </c>
      <c r="I70" s="17">
        <v>1.685</v>
      </c>
      <c r="J70" s="17">
        <v>15.024</v>
      </c>
      <c r="K70" s="22">
        <v>2</v>
      </c>
      <c r="L70" s="22">
        <v>2</v>
      </c>
      <c r="M70" s="22">
        <v>0</v>
      </c>
      <c r="N70" s="22">
        <v>1</v>
      </c>
      <c r="O70" s="22">
        <v>0</v>
      </c>
      <c r="P70" s="22">
        <v>7.388</v>
      </c>
      <c r="Q70" s="22">
        <v>0</v>
      </c>
      <c r="R70" s="22">
        <v>0</v>
      </c>
    </row>
    <row r="71" ht="16.5" spans="1:18">
      <c r="A71" s="19">
        <v>399481</v>
      </c>
      <c r="B71" s="19" t="s">
        <v>262</v>
      </c>
      <c r="C71" s="19">
        <v>127.209</v>
      </c>
      <c r="D71" s="19">
        <v>127.572</v>
      </c>
      <c r="E71" s="19">
        <v>0</v>
      </c>
      <c r="F71" s="19">
        <v>0</v>
      </c>
      <c r="G71" s="19">
        <v>0</v>
      </c>
      <c r="H71" s="19">
        <v>1</v>
      </c>
      <c r="I71" s="17">
        <v>0.054</v>
      </c>
      <c r="J71" s="17">
        <v>0.338</v>
      </c>
      <c r="K71" s="22">
        <v>2</v>
      </c>
      <c r="L71" s="22">
        <v>2</v>
      </c>
      <c r="M71" s="22">
        <v>0</v>
      </c>
      <c r="N71" s="22">
        <v>1</v>
      </c>
      <c r="O71" s="22">
        <v>0</v>
      </c>
      <c r="P71" s="22">
        <v>9.464</v>
      </c>
      <c r="Q71" s="22">
        <v>0</v>
      </c>
      <c r="R71" s="22">
        <v>1</v>
      </c>
    </row>
    <row r="72" ht="16.5" spans="1:18">
      <c r="A72" s="19">
        <v>399809</v>
      </c>
      <c r="B72" s="19" t="s">
        <v>278</v>
      </c>
      <c r="C72" s="19">
        <v>1656.546</v>
      </c>
      <c r="D72" s="19">
        <v>1831.586</v>
      </c>
      <c r="E72" s="19">
        <v>0</v>
      </c>
      <c r="F72" s="19">
        <v>0</v>
      </c>
      <c r="G72" s="19">
        <v>0</v>
      </c>
      <c r="H72" s="19">
        <v>1</v>
      </c>
      <c r="I72" s="17">
        <v>6.917</v>
      </c>
      <c r="J72" s="17">
        <v>15.813</v>
      </c>
      <c r="K72" s="22">
        <v>4</v>
      </c>
      <c r="L72" s="22">
        <v>2</v>
      </c>
      <c r="M72" s="22">
        <v>0</v>
      </c>
      <c r="N72" s="22">
        <v>1</v>
      </c>
      <c r="O72" s="22">
        <v>0</v>
      </c>
      <c r="P72" s="22">
        <v>-0.434</v>
      </c>
      <c r="Q72" s="22">
        <v>0</v>
      </c>
      <c r="R72" s="22">
        <v>0</v>
      </c>
    </row>
    <row r="73" ht="16.5" spans="1:18">
      <c r="A73" s="19">
        <v>399966</v>
      </c>
      <c r="B73" s="19" t="s">
        <v>279</v>
      </c>
      <c r="C73" s="19">
        <v>4100.955</v>
      </c>
      <c r="D73" s="19">
        <v>4674.314</v>
      </c>
      <c r="E73" s="19">
        <v>0</v>
      </c>
      <c r="F73" s="19">
        <v>0</v>
      </c>
      <c r="G73" s="19">
        <v>0</v>
      </c>
      <c r="H73" s="19">
        <v>1</v>
      </c>
      <c r="I73" s="17">
        <v>3.233</v>
      </c>
      <c r="J73" s="17">
        <v>15.103</v>
      </c>
      <c r="K73" s="22">
        <v>3</v>
      </c>
      <c r="L73" s="22">
        <v>2</v>
      </c>
      <c r="M73" s="22">
        <v>0</v>
      </c>
      <c r="N73" s="22">
        <v>1</v>
      </c>
      <c r="O73" s="22">
        <v>0</v>
      </c>
      <c r="P73" s="22">
        <v>6.216</v>
      </c>
      <c r="Q73" s="22">
        <v>0</v>
      </c>
      <c r="R73" s="22">
        <v>0</v>
      </c>
    </row>
    <row r="74" ht="16.5" spans="1:18">
      <c r="A74" s="23">
        <v>27</v>
      </c>
      <c r="B74" s="23" t="s">
        <v>280</v>
      </c>
      <c r="C74" s="23">
        <v>763.447</v>
      </c>
      <c r="D74" s="23">
        <v>871.963</v>
      </c>
      <c r="E74" s="23">
        <v>0</v>
      </c>
      <c r="F74" s="23">
        <v>0</v>
      </c>
      <c r="G74" s="23">
        <v>1</v>
      </c>
      <c r="H74" s="17">
        <v>0</v>
      </c>
      <c r="I74" s="17">
        <v>0</v>
      </c>
      <c r="J74" s="17">
        <v>0</v>
      </c>
      <c r="K74" s="22">
        <v>0</v>
      </c>
      <c r="L74" s="22">
        <v>2</v>
      </c>
      <c r="M74" s="22">
        <v>0</v>
      </c>
      <c r="N74" s="22">
        <v>0</v>
      </c>
      <c r="O74" s="22">
        <v>0</v>
      </c>
      <c r="P74" s="22">
        <v>8.653</v>
      </c>
      <c r="Q74" s="22">
        <v>0</v>
      </c>
      <c r="R74" s="22">
        <v>1</v>
      </c>
    </row>
    <row r="75" ht="16.5" spans="1:18">
      <c r="A75" s="23">
        <v>39</v>
      </c>
      <c r="B75" s="23" t="s">
        <v>281</v>
      </c>
      <c r="C75" s="23">
        <v>2506.572</v>
      </c>
      <c r="D75" s="23">
        <v>2897.132</v>
      </c>
      <c r="E75" s="23">
        <v>0</v>
      </c>
      <c r="F75" s="23">
        <v>0</v>
      </c>
      <c r="G75" s="23">
        <v>1</v>
      </c>
      <c r="H75" s="17">
        <v>0</v>
      </c>
      <c r="I75" s="17">
        <v>0</v>
      </c>
      <c r="J75" s="17">
        <v>0</v>
      </c>
      <c r="K75" s="22">
        <v>4</v>
      </c>
      <c r="L75" s="22">
        <v>2</v>
      </c>
      <c r="M75" s="22">
        <v>0</v>
      </c>
      <c r="N75" s="22">
        <v>1</v>
      </c>
      <c r="O75" s="22">
        <v>0</v>
      </c>
      <c r="P75" s="22">
        <v>16.467</v>
      </c>
      <c r="Q75" s="22">
        <v>1</v>
      </c>
      <c r="R75" s="22">
        <v>0</v>
      </c>
    </row>
    <row r="76" ht="16.5" spans="1:18">
      <c r="A76" s="23">
        <v>77</v>
      </c>
      <c r="B76" s="23" t="s">
        <v>282</v>
      </c>
      <c r="C76" s="23">
        <v>2949.15</v>
      </c>
      <c r="D76" s="23">
        <v>3404.361</v>
      </c>
      <c r="E76" s="23">
        <v>0</v>
      </c>
      <c r="F76" s="23">
        <v>0</v>
      </c>
      <c r="G76" s="23">
        <v>1</v>
      </c>
      <c r="H76" s="17">
        <v>0</v>
      </c>
      <c r="I76" s="17">
        <v>0</v>
      </c>
      <c r="J76" s="17">
        <v>0</v>
      </c>
      <c r="K76" s="22">
        <v>1</v>
      </c>
      <c r="L76" s="22">
        <v>2</v>
      </c>
      <c r="M76" s="22">
        <v>0</v>
      </c>
      <c r="N76" s="22">
        <v>0</v>
      </c>
      <c r="O76" s="22">
        <v>0</v>
      </c>
      <c r="P76" s="22">
        <v>7.079</v>
      </c>
      <c r="Q76" s="22">
        <v>0</v>
      </c>
      <c r="R76" s="22">
        <v>1</v>
      </c>
    </row>
    <row r="77" ht="16.5" spans="1:18">
      <c r="A77" s="23">
        <v>79</v>
      </c>
      <c r="B77" s="23" t="s">
        <v>283</v>
      </c>
      <c r="C77" s="23">
        <v>2349.993</v>
      </c>
      <c r="D77" s="23">
        <v>2616.777</v>
      </c>
      <c r="E77" s="23">
        <v>0</v>
      </c>
      <c r="F77" s="23">
        <v>0</v>
      </c>
      <c r="G77" s="23">
        <v>1</v>
      </c>
      <c r="H77" s="17">
        <v>0</v>
      </c>
      <c r="I77" s="17">
        <v>0</v>
      </c>
      <c r="J77" s="17">
        <v>0</v>
      </c>
      <c r="K77" s="22">
        <v>4</v>
      </c>
      <c r="L77" s="22">
        <v>2</v>
      </c>
      <c r="M77" s="22">
        <v>0</v>
      </c>
      <c r="N77" s="22">
        <v>1</v>
      </c>
      <c r="O77" s="22">
        <v>0</v>
      </c>
      <c r="P77" s="22">
        <v>5.48</v>
      </c>
      <c r="Q77" s="22">
        <v>1</v>
      </c>
      <c r="R77" s="22">
        <v>0</v>
      </c>
    </row>
    <row r="78" ht="16.5" spans="1:18">
      <c r="A78" s="23">
        <v>109</v>
      </c>
      <c r="B78" s="23" t="s">
        <v>284</v>
      </c>
      <c r="C78" s="23">
        <v>8723.421</v>
      </c>
      <c r="D78" s="23">
        <v>10530.339</v>
      </c>
      <c r="E78" s="23">
        <v>0</v>
      </c>
      <c r="F78" s="23">
        <v>0</v>
      </c>
      <c r="G78" s="23">
        <v>1</v>
      </c>
      <c r="H78" s="17">
        <v>0</v>
      </c>
      <c r="I78" s="17">
        <v>0</v>
      </c>
      <c r="J78" s="17">
        <v>0</v>
      </c>
      <c r="K78" s="22">
        <v>2</v>
      </c>
      <c r="L78" s="22">
        <v>2</v>
      </c>
      <c r="M78" s="22">
        <v>0</v>
      </c>
      <c r="N78" s="22">
        <v>1</v>
      </c>
      <c r="O78" s="22">
        <v>0</v>
      </c>
      <c r="P78" s="22">
        <v>7.446</v>
      </c>
      <c r="Q78" s="22">
        <v>0</v>
      </c>
      <c r="R78" s="22">
        <v>1</v>
      </c>
    </row>
    <row r="79" ht="16.5" spans="1:18">
      <c r="A79" s="23">
        <v>114</v>
      </c>
      <c r="B79" s="23" t="s">
        <v>285</v>
      </c>
      <c r="C79" s="23">
        <v>1153.996</v>
      </c>
      <c r="D79" s="23">
        <v>1259.933</v>
      </c>
      <c r="E79" s="23">
        <v>0</v>
      </c>
      <c r="F79" s="23">
        <v>0</v>
      </c>
      <c r="G79" s="23">
        <v>1</v>
      </c>
      <c r="H79" s="17">
        <v>0</v>
      </c>
      <c r="I79" s="17">
        <v>0</v>
      </c>
      <c r="J79" s="17">
        <v>0</v>
      </c>
      <c r="K79" s="22">
        <v>4</v>
      </c>
      <c r="L79" s="22">
        <v>2</v>
      </c>
      <c r="M79" s="22">
        <v>0</v>
      </c>
      <c r="N79" s="22">
        <v>1</v>
      </c>
      <c r="O79" s="22">
        <v>0</v>
      </c>
      <c r="P79" s="22">
        <v>2.951</v>
      </c>
      <c r="Q79" s="22">
        <v>0</v>
      </c>
      <c r="R79" s="22">
        <v>0</v>
      </c>
    </row>
    <row r="80" ht="16.5" spans="1:18">
      <c r="A80" s="23">
        <v>683</v>
      </c>
      <c r="B80" s="23" t="s">
        <v>286</v>
      </c>
      <c r="C80" s="23">
        <v>753.096</v>
      </c>
      <c r="D80" s="23">
        <v>914.785</v>
      </c>
      <c r="E80" s="23">
        <v>0</v>
      </c>
      <c r="F80" s="23">
        <v>0</v>
      </c>
      <c r="G80" s="23">
        <v>1</v>
      </c>
      <c r="H80" s="17">
        <v>0</v>
      </c>
      <c r="I80" s="17">
        <v>0</v>
      </c>
      <c r="J80" s="17">
        <v>0</v>
      </c>
      <c r="K80" s="22">
        <v>3</v>
      </c>
      <c r="L80" s="22">
        <v>2</v>
      </c>
      <c r="M80" s="22">
        <v>0</v>
      </c>
      <c r="N80" s="22">
        <v>1</v>
      </c>
      <c r="O80" s="22">
        <v>0</v>
      </c>
      <c r="P80" s="22">
        <v>23.72</v>
      </c>
      <c r="Q80" s="22">
        <v>0</v>
      </c>
      <c r="R80" s="22">
        <v>0</v>
      </c>
    </row>
    <row r="81" ht="16.5" spans="1:18">
      <c r="A81" s="23">
        <v>687</v>
      </c>
      <c r="B81" s="23" t="s">
        <v>287</v>
      </c>
      <c r="C81" s="23">
        <v>762.391</v>
      </c>
      <c r="D81" s="23">
        <v>925.168</v>
      </c>
      <c r="E81" s="23">
        <v>0</v>
      </c>
      <c r="F81" s="23">
        <v>0</v>
      </c>
      <c r="G81" s="23">
        <v>1</v>
      </c>
      <c r="H81" s="17">
        <v>0</v>
      </c>
      <c r="I81" s="17">
        <v>0</v>
      </c>
      <c r="J81" s="17">
        <v>0</v>
      </c>
      <c r="K81" s="22">
        <v>4</v>
      </c>
      <c r="L81" s="22">
        <v>2</v>
      </c>
      <c r="M81" s="22">
        <v>0</v>
      </c>
      <c r="N81" s="22">
        <v>1</v>
      </c>
      <c r="O81" s="22">
        <v>0</v>
      </c>
      <c r="P81" s="22">
        <v>7.253</v>
      </c>
      <c r="Q81" s="22">
        <v>0</v>
      </c>
      <c r="R81" s="22">
        <v>0</v>
      </c>
    </row>
    <row r="82" ht="16.5" spans="1:18">
      <c r="A82" s="23">
        <v>688</v>
      </c>
      <c r="B82" s="23" t="s">
        <v>288</v>
      </c>
      <c r="C82" s="23">
        <v>672.776</v>
      </c>
      <c r="D82" s="23">
        <v>768.613</v>
      </c>
      <c r="E82" s="23">
        <v>0</v>
      </c>
      <c r="F82" s="23">
        <v>0</v>
      </c>
      <c r="G82" s="23">
        <v>1</v>
      </c>
      <c r="H82" s="17">
        <v>0</v>
      </c>
      <c r="I82" s="17">
        <v>0</v>
      </c>
      <c r="J82" s="17">
        <v>0</v>
      </c>
      <c r="K82" s="22">
        <v>4</v>
      </c>
      <c r="L82" s="22">
        <v>2</v>
      </c>
      <c r="M82" s="22">
        <v>0</v>
      </c>
      <c r="N82" s="22">
        <v>1</v>
      </c>
      <c r="O82" s="22">
        <v>0</v>
      </c>
      <c r="P82" s="22">
        <v>23.702</v>
      </c>
      <c r="Q82" s="22">
        <v>0</v>
      </c>
      <c r="R82" s="22">
        <v>0</v>
      </c>
    </row>
    <row r="83" ht="16.5" spans="1:18">
      <c r="A83" s="23">
        <v>689</v>
      </c>
      <c r="B83" s="23" t="s">
        <v>289</v>
      </c>
      <c r="C83" s="23">
        <v>591.702</v>
      </c>
      <c r="D83" s="23">
        <v>730.91</v>
      </c>
      <c r="E83" s="23">
        <v>0</v>
      </c>
      <c r="F83" s="23">
        <v>0</v>
      </c>
      <c r="G83" s="23">
        <v>1</v>
      </c>
      <c r="H83" s="17">
        <v>0</v>
      </c>
      <c r="I83" s="17">
        <v>0</v>
      </c>
      <c r="J83" s="17">
        <v>0</v>
      </c>
      <c r="K83" s="22">
        <v>4</v>
      </c>
      <c r="L83" s="22">
        <v>2</v>
      </c>
      <c r="M83" s="22">
        <v>0</v>
      </c>
      <c r="N83" s="22">
        <v>1</v>
      </c>
      <c r="O83" s="22">
        <v>0</v>
      </c>
      <c r="P83" s="22">
        <v>7.575</v>
      </c>
      <c r="Q83" s="22">
        <v>0</v>
      </c>
      <c r="R83" s="22">
        <v>0</v>
      </c>
    </row>
    <row r="84" ht="16.5" spans="1:18">
      <c r="A84" s="23">
        <v>690</v>
      </c>
      <c r="B84" s="23" t="s">
        <v>290</v>
      </c>
      <c r="C84" s="23">
        <v>725.356</v>
      </c>
      <c r="D84" s="23">
        <v>830.446</v>
      </c>
      <c r="E84" s="23">
        <v>0</v>
      </c>
      <c r="F84" s="23">
        <v>0</v>
      </c>
      <c r="G84" s="23">
        <v>1</v>
      </c>
      <c r="H84" s="17">
        <v>0</v>
      </c>
      <c r="I84" s="17">
        <v>0</v>
      </c>
      <c r="J84" s="17">
        <v>0</v>
      </c>
      <c r="K84" s="22">
        <v>2</v>
      </c>
      <c r="L84" s="22">
        <v>2</v>
      </c>
      <c r="M84" s="22">
        <v>0</v>
      </c>
      <c r="N84" s="22">
        <v>1</v>
      </c>
      <c r="O84" s="22">
        <v>0</v>
      </c>
      <c r="P84" s="22">
        <v>6.444</v>
      </c>
      <c r="Q84" s="22">
        <v>0</v>
      </c>
      <c r="R84" s="22">
        <v>1</v>
      </c>
    </row>
    <row r="85" ht="16.5" spans="1:18">
      <c r="A85" s="23">
        <v>691</v>
      </c>
      <c r="B85" s="23" t="s">
        <v>291</v>
      </c>
      <c r="C85" s="23">
        <v>809.15</v>
      </c>
      <c r="D85" s="23">
        <v>948.563</v>
      </c>
      <c r="E85" s="23">
        <v>0</v>
      </c>
      <c r="F85" s="23">
        <v>0</v>
      </c>
      <c r="G85" s="23">
        <v>1</v>
      </c>
      <c r="H85" s="17">
        <v>0</v>
      </c>
      <c r="I85" s="17">
        <v>0</v>
      </c>
      <c r="J85" s="17">
        <v>0</v>
      </c>
      <c r="K85" s="22">
        <v>3</v>
      </c>
      <c r="L85" s="22">
        <v>2</v>
      </c>
      <c r="M85" s="22">
        <v>0</v>
      </c>
      <c r="N85" s="22">
        <v>1</v>
      </c>
      <c r="O85" s="22">
        <v>0</v>
      </c>
      <c r="P85" s="22">
        <v>9.949</v>
      </c>
      <c r="Q85" s="22">
        <v>0</v>
      </c>
      <c r="R85" s="22">
        <v>1</v>
      </c>
    </row>
    <row r="86" ht="16.5" spans="1:18">
      <c r="A86" s="23">
        <v>695</v>
      </c>
      <c r="B86" s="23" t="s">
        <v>292</v>
      </c>
      <c r="C86" s="23">
        <v>553.585</v>
      </c>
      <c r="D86" s="23">
        <v>651.425</v>
      </c>
      <c r="E86" s="23">
        <v>0</v>
      </c>
      <c r="F86" s="23">
        <v>0</v>
      </c>
      <c r="G86" s="23">
        <v>1</v>
      </c>
      <c r="H86" s="17">
        <v>0</v>
      </c>
      <c r="I86" s="17">
        <v>0</v>
      </c>
      <c r="J86" s="17">
        <v>0</v>
      </c>
      <c r="K86" s="22">
        <v>3</v>
      </c>
      <c r="L86" s="22">
        <v>2</v>
      </c>
      <c r="M86" s="22">
        <v>0</v>
      </c>
      <c r="N86" s="22">
        <v>0</v>
      </c>
      <c r="O86" s="22">
        <v>0</v>
      </c>
      <c r="P86" s="22">
        <v>13.59</v>
      </c>
      <c r="Q86" s="22">
        <v>0</v>
      </c>
      <c r="R86" s="22">
        <v>1</v>
      </c>
    </row>
    <row r="87" ht="16.5" spans="1:18">
      <c r="A87" s="23">
        <v>698</v>
      </c>
      <c r="B87" s="23" t="s">
        <v>293</v>
      </c>
      <c r="C87" s="23">
        <v>700.888</v>
      </c>
      <c r="D87" s="23">
        <v>850.37</v>
      </c>
      <c r="E87" s="23">
        <v>0</v>
      </c>
      <c r="F87" s="23">
        <v>0</v>
      </c>
      <c r="G87" s="23">
        <v>1</v>
      </c>
      <c r="H87" s="17">
        <v>0</v>
      </c>
      <c r="I87" s="17">
        <v>0</v>
      </c>
      <c r="J87" s="17">
        <v>0</v>
      </c>
      <c r="K87" s="22">
        <v>4</v>
      </c>
      <c r="L87" s="22">
        <v>2</v>
      </c>
      <c r="M87" s="22">
        <v>0</v>
      </c>
      <c r="N87" s="22">
        <v>1</v>
      </c>
      <c r="O87" s="22">
        <v>0</v>
      </c>
      <c r="P87" s="22">
        <v>18.048</v>
      </c>
      <c r="Q87" s="22">
        <v>0</v>
      </c>
      <c r="R87" s="22">
        <v>0</v>
      </c>
    </row>
    <row r="88" ht="16.5" spans="1:18">
      <c r="A88" s="23">
        <v>932</v>
      </c>
      <c r="B88" s="23" t="s">
        <v>294</v>
      </c>
      <c r="C88" s="23">
        <v>14310.755</v>
      </c>
      <c r="D88" s="23">
        <v>17693.295</v>
      </c>
      <c r="E88" s="23">
        <v>0</v>
      </c>
      <c r="F88" s="23">
        <v>0</v>
      </c>
      <c r="G88" s="23">
        <v>1</v>
      </c>
      <c r="H88" s="17">
        <v>0</v>
      </c>
      <c r="I88" s="17">
        <v>0</v>
      </c>
      <c r="J88" s="17">
        <v>0</v>
      </c>
      <c r="K88" s="22">
        <v>3</v>
      </c>
      <c r="L88" s="22">
        <v>2</v>
      </c>
      <c r="M88" s="22">
        <v>0</v>
      </c>
      <c r="N88" s="22">
        <v>1</v>
      </c>
      <c r="O88" s="22">
        <v>0</v>
      </c>
      <c r="P88" s="22">
        <v>19.474</v>
      </c>
      <c r="Q88" s="22">
        <v>0</v>
      </c>
      <c r="R88" s="22">
        <v>0</v>
      </c>
    </row>
    <row r="89" ht="16.5" spans="1:18">
      <c r="A89" s="23">
        <v>949</v>
      </c>
      <c r="B89" s="23" t="s">
        <v>295</v>
      </c>
      <c r="C89" s="23">
        <v>4302.773</v>
      </c>
      <c r="D89" s="23">
        <v>5226.811</v>
      </c>
      <c r="E89" s="23">
        <v>0</v>
      </c>
      <c r="F89" s="23">
        <v>0</v>
      </c>
      <c r="G89" s="23">
        <v>1</v>
      </c>
      <c r="H89" s="17">
        <v>0</v>
      </c>
      <c r="I89" s="17">
        <v>0</v>
      </c>
      <c r="J89" s="17">
        <v>0</v>
      </c>
      <c r="K89" s="22">
        <v>4</v>
      </c>
      <c r="L89" s="22">
        <v>2</v>
      </c>
      <c r="M89" s="22">
        <v>0</v>
      </c>
      <c r="N89" s="22">
        <v>1</v>
      </c>
      <c r="O89" s="22">
        <v>0</v>
      </c>
      <c r="P89" s="22">
        <v>19.174</v>
      </c>
      <c r="Q89" s="22">
        <v>0</v>
      </c>
      <c r="R89" s="22">
        <v>0</v>
      </c>
    </row>
    <row r="90" ht="16.5" spans="1:18">
      <c r="A90" s="23">
        <v>963</v>
      </c>
      <c r="B90" s="23" t="s">
        <v>296</v>
      </c>
      <c r="C90" s="23">
        <v>5968.856</v>
      </c>
      <c r="D90" s="23">
        <v>6657.234</v>
      </c>
      <c r="E90" s="23">
        <v>0</v>
      </c>
      <c r="F90" s="23">
        <v>0</v>
      </c>
      <c r="G90" s="23">
        <v>1</v>
      </c>
      <c r="H90" s="17">
        <v>0</v>
      </c>
      <c r="I90" s="17">
        <v>0</v>
      </c>
      <c r="J90" s="17">
        <v>0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0.002</v>
      </c>
      <c r="Q90" s="22">
        <v>0</v>
      </c>
      <c r="R90" s="22">
        <v>0</v>
      </c>
    </row>
    <row r="91" ht="16.5" spans="1:18">
      <c r="A91" s="23">
        <v>399231</v>
      </c>
      <c r="B91" s="23" t="s">
        <v>297</v>
      </c>
      <c r="C91" s="23">
        <v>1119.985</v>
      </c>
      <c r="D91" s="23">
        <v>1352.925</v>
      </c>
      <c r="E91" s="23">
        <v>0</v>
      </c>
      <c r="F91" s="23">
        <v>0</v>
      </c>
      <c r="G91" s="23">
        <v>1</v>
      </c>
      <c r="H91" s="17">
        <v>0</v>
      </c>
      <c r="I91" s="17">
        <v>0</v>
      </c>
      <c r="J91" s="17">
        <v>0</v>
      </c>
      <c r="K91" s="22">
        <v>4</v>
      </c>
      <c r="L91" s="22">
        <v>2</v>
      </c>
      <c r="M91" s="22">
        <v>0</v>
      </c>
      <c r="N91" s="22">
        <v>1</v>
      </c>
      <c r="O91" s="22">
        <v>0</v>
      </c>
      <c r="P91" s="22">
        <v>15.322</v>
      </c>
      <c r="Q91" s="22">
        <v>0</v>
      </c>
      <c r="R91" s="22">
        <v>0</v>
      </c>
    </row>
    <row r="92" ht="16.5" spans="1:18">
      <c r="A92" s="23">
        <v>399234</v>
      </c>
      <c r="B92" s="23" t="s">
        <v>298</v>
      </c>
      <c r="C92" s="23">
        <v>776.435</v>
      </c>
      <c r="D92" s="23">
        <v>885.628</v>
      </c>
      <c r="E92" s="23">
        <v>0</v>
      </c>
      <c r="F92" s="23">
        <v>0</v>
      </c>
      <c r="G92" s="23">
        <v>1</v>
      </c>
      <c r="H92" s="17">
        <v>0</v>
      </c>
      <c r="I92" s="17">
        <v>0</v>
      </c>
      <c r="J92" s="17">
        <v>0</v>
      </c>
      <c r="K92" s="22">
        <v>1</v>
      </c>
      <c r="L92" s="22">
        <v>2</v>
      </c>
      <c r="M92" s="22">
        <v>0</v>
      </c>
      <c r="N92" s="22">
        <v>1</v>
      </c>
      <c r="O92" s="22">
        <v>0</v>
      </c>
      <c r="P92" s="22">
        <v>17.703</v>
      </c>
      <c r="Q92" s="22">
        <v>0</v>
      </c>
      <c r="R92" s="22">
        <v>1</v>
      </c>
    </row>
    <row r="93" ht="16.5" spans="1:18">
      <c r="A93" s="23">
        <v>399265</v>
      </c>
      <c r="B93" s="23" t="s">
        <v>299</v>
      </c>
      <c r="C93" s="23">
        <v>853.915</v>
      </c>
      <c r="D93" s="23">
        <v>1066.303</v>
      </c>
      <c r="E93" s="23">
        <v>0</v>
      </c>
      <c r="F93" s="23">
        <v>0</v>
      </c>
      <c r="G93" s="23">
        <v>1</v>
      </c>
      <c r="H93" s="17">
        <v>0</v>
      </c>
      <c r="I93" s="17">
        <v>0</v>
      </c>
      <c r="J93" s="17">
        <v>0</v>
      </c>
      <c r="K93" s="22">
        <v>3</v>
      </c>
      <c r="L93" s="22">
        <v>2</v>
      </c>
      <c r="M93" s="22">
        <v>0</v>
      </c>
      <c r="N93" s="22">
        <v>1</v>
      </c>
      <c r="O93" s="22">
        <v>0</v>
      </c>
      <c r="P93" s="22">
        <v>4.83</v>
      </c>
      <c r="Q93" s="22">
        <v>0</v>
      </c>
      <c r="R93" s="22">
        <v>0</v>
      </c>
    </row>
    <row r="94" ht="16.5" spans="1:18">
      <c r="A94" s="23">
        <v>399275</v>
      </c>
      <c r="B94" s="23" t="s">
        <v>300</v>
      </c>
      <c r="C94" s="23">
        <v>2205.176</v>
      </c>
      <c r="D94" s="23">
        <v>2746.849</v>
      </c>
      <c r="E94" s="23">
        <v>0</v>
      </c>
      <c r="F94" s="23">
        <v>0</v>
      </c>
      <c r="G94" s="23">
        <v>1</v>
      </c>
      <c r="H94" s="17">
        <v>0</v>
      </c>
      <c r="I94" s="17">
        <v>0</v>
      </c>
      <c r="J94" s="17">
        <v>0</v>
      </c>
      <c r="K94" s="22">
        <v>1</v>
      </c>
      <c r="L94" s="22">
        <v>2</v>
      </c>
      <c r="M94" s="22">
        <v>0</v>
      </c>
      <c r="N94" s="22">
        <v>1</v>
      </c>
      <c r="O94" s="22">
        <v>0</v>
      </c>
      <c r="P94" s="22">
        <v>8.561</v>
      </c>
      <c r="Q94" s="22">
        <v>0</v>
      </c>
      <c r="R94" s="22">
        <v>1</v>
      </c>
    </row>
    <row r="95" ht="16.5" spans="1:18">
      <c r="A95" s="23">
        <v>399280</v>
      </c>
      <c r="B95" s="23" t="s">
        <v>301</v>
      </c>
      <c r="C95" s="23">
        <v>1773.742</v>
      </c>
      <c r="D95" s="23">
        <v>2138.731</v>
      </c>
      <c r="E95" s="23">
        <v>0</v>
      </c>
      <c r="F95" s="23">
        <v>0</v>
      </c>
      <c r="G95" s="23">
        <v>1</v>
      </c>
      <c r="H95" s="17">
        <v>0</v>
      </c>
      <c r="I95" s="17">
        <v>0</v>
      </c>
      <c r="J95" s="17">
        <v>0</v>
      </c>
      <c r="K95" s="22">
        <v>2</v>
      </c>
      <c r="L95" s="22">
        <v>2</v>
      </c>
      <c r="M95" s="22">
        <v>0</v>
      </c>
      <c r="N95" s="22">
        <v>1</v>
      </c>
      <c r="O95" s="22">
        <v>0</v>
      </c>
      <c r="P95" s="22">
        <v>8.338</v>
      </c>
      <c r="Q95" s="22">
        <v>0</v>
      </c>
      <c r="R95" s="22">
        <v>1</v>
      </c>
    </row>
    <row r="96" ht="16.5" spans="1:18">
      <c r="A96" s="23">
        <v>399410</v>
      </c>
      <c r="B96" s="23" t="s">
        <v>302</v>
      </c>
      <c r="C96" s="23">
        <v>1465.978</v>
      </c>
      <c r="D96" s="23">
        <v>1690.168</v>
      </c>
      <c r="E96" s="23">
        <v>0</v>
      </c>
      <c r="F96" s="23">
        <v>0</v>
      </c>
      <c r="G96" s="23">
        <v>1</v>
      </c>
      <c r="H96" s="17">
        <v>0</v>
      </c>
      <c r="I96" s="17">
        <v>0</v>
      </c>
      <c r="J96" s="17">
        <v>0</v>
      </c>
      <c r="K96" s="22">
        <v>3</v>
      </c>
      <c r="L96" s="22">
        <v>2</v>
      </c>
      <c r="M96" s="22">
        <v>0</v>
      </c>
      <c r="N96" s="22">
        <v>1</v>
      </c>
      <c r="O96" s="22">
        <v>0</v>
      </c>
      <c r="P96" s="22">
        <v>1.777</v>
      </c>
      <c r="Q96" s="22">
        <v>0</v>
      </c>
      <c r="R96" s="22">
        <v>0</v>
      </c>
    </row>
    <row r="97" ht="16.5" spans="1:18">
      <c r="A97" s="23">
        <v>399435</v>
      </c>
      <c r="B97" s="23" t="s">
        <v>303</v>
      </c>
      <c r="C97" s="23">
        <v>3334.228</v>
      </c>
      <c r="D97" s="23">
        <v>4050.66</v>
      </c>
      <c r="E97" s="23">
        <v>0</v>
      </c>
      <c r="F97" s="23">
        <v>0</v>
      </c>
      <c r="G97" s="23">
        <v>1</v>
      </c>
      <c r="H97" s="17">
        <v>0</v>
      </c>
      <c r="I97" s="17">
        <v>0</v>
      </c>
      <c r="J97" s="17">
        <v>0</v>
      </c>
      <c r="K97" s="22">
        <v>3</v>
      </c>
      <c r="L97" s="22">
        <v>2</v>
      </c>
      <c r="M97" s="22">
        <v>0</v>
      </c>
      <c r="N97" s="22">
        <v>1</v>
      </c>
      <c r="O97" s="22">
        <v>0</v>
      </c>
      <c r="P97" s="22">
        <v>12.496</v>
      </c>
      <c r="Q97" s="22">
        <v>0</v>
      </c>
      <c r="R97" s="22">
        <v>0</v>
      </c>
    </row>
    <row r="98" ht="16.5" spans="1:18">
      <c r="A98" s="23">
        <v>399438</v>
      </c>
      <c r="B98" s="23" t="s">
        <v>304</v>
      </c>
      <c r="C98" s="23">
        <v>1932.447</v>
      </c>
      <c r="D98" s="23">
        <v>2133.025</v>
      </c>
      <c r="E98" s="23">
        <v>0</v>
      </c>
      <c r="F98" s="23">
        <v>0</v>
      </c>
      <c r="G98" s="23">
        <v>1</v>
      </c>
      <c r="H98" s="17">
        <v>0</v>
      </c>
      <c r="I98" s="17">
        <v>0</v>
      </c>
      <c r="J98" s="17">
        <v>0</v>
      </c>
      <c r="K98" s="22">
        <v>0</v>
      </c>
      <c r="L98" s="22">
        <v>2</v>
      </c>
      <c r="M98" s="22">
        <v>0</v>
      </c>
      <c r="N98" s="22">
        <v>0</v>
      </c>
      <c r="O98" s="22">
        <v>0</v>
      </c>
      <c r="P98" s="22">
        <v>22.755</v>
      </c>
      <c r="Q98" s="22">
        <v>0</v>
      </c>
      <c r="R98" s="22">
        <v>0</v>
      </c>
    </row>
    <row r="99" ht="16.5" spans="1:18">
      <c r="A99" s="23">
        <v>399617</v>
      </c>
      <c r="B99" s="23" t="s">
        <v>305</v>
      </c>
      <c r="C99" s="23">
        <v>8760.302</v>
      </c>
      <c r="D99" s="23">
        <v>11001.98</v>
      </c>
      <c r="E99" s="23">
        <v>0</v>
      </c>
      <c r="F99" s="23">
        <v>0</v>
      </c>
      <c r="G99" s="23">
        <v>1</v>
      </c>
      <c r="H99" s="17">
        <v>0</v>
      </c>
      <c r="I99" s="17">
        <v>0</v>
      </c>
      <c r="J99" s="17">
        <v>0</v>
      </c>
      <c r="K99" s="22">
        <v>4</v>
      </c>
      <c r="L99" s="22">
        <v>2</v>
      </c>
      <c r="M99" s="22">
        <v>0</v>
      </c>
      <c r="N99" s="22">
        <v>1</v>
      </c>
      <c r="O99" s="22">
        <v>0</v>
      </c>
      <c r="P99" s="22">
        <v>16.01</v>
      </c>
      <c r="Q99" s="22">
        <v>0</v>
      </c>
      <c r="R99" s="22">
        <v>0</v>
      </c>
    </row>
    <row r="100" ht="16.5" spans="1:18">
      <c r="A100" s="23">
        <v>399618</v>
      </c>
      <c r="B100" s="23" t="s">
        <v>306</v>
      </c>
      <c r="C100" s="23">
        <v>7413.86</v>
      </c>
      <c r="D100" s="23">
        <v>8899.646</v>
      </c>
      <c r="E100" s="23">
        <v>0</v>
      </c>
      <c r="F100" s="23">
        <v>0</v>
      </c>
      <c r="G100" s="23">
        <v>1</v>
      </c>
      <c r="H100" s="17">
        <v>0</v>
      </c>
      <c r="I100" s="17">
        <v>0</v>
      </c>
      <c r="J100" s="17">
        <v>0</v>
      </c>
      <c r="K100" s="22">
        <v>3</v>
      </c>
      <c r="L100" s="22">
        <v>2</v>
      </c>
      <c r="M100" s="22">
        <v>0</v>
      </c>
      <c r="N100" s="22">
        <v>1</v>
      </c>
      <c r="O100" s="22">
        <v>0</v>
      </c>
      <c r="P100" s="22">
        <v>7.143</v>
      </c>
      <c r="Q100" s="22">
        <v>0</v>
      </c>
      <c r="R100" s="22">
        <v>1</v>
      </c>
    </row>
    <row r="101" ht="16.5" spans="1:18">
      <c r="A101" s="23">
        <v>399622</v>
      </c>
      <c r="B101" s="23" t="s">
        <v>307</v>
      </c>
      <c r="C101" s="23">
        <v>1606.214</v>
      </c>
      <c r="D101" s="23">
        <v>1852.836</v>
      </c>
      <c r="E101" s="23">
        <v>0</v>
      </c>
      <c r="F101" s="23">
        <v>0</v>
      </c>
      <c r="G101" s="23">
        <v>1</v>
      </c>
      <c r="H101" s="17">
        <v>0</v>
      </c>
      <c r="I101" s="17">
        <v>0</v>
      </c>
      <c r="J101" s="17">
        <v>0</v>
      </c>
      <c r="K101" s="22">
        <v>4</v>
      </c>
      <c r="L101" s="22">
        <v>2</v>
      </c>
      <c r="M101" s="22">
        <v>0</v>
      </c>
      <c r="N101" s="22">
        <v>0</v>
      </c>
      <c r="O101" s="22">
        <v>0</v>
      </c>
      <c r="P101" s="22">
        <v>4.638</v>
      </c>
      <c r="Q101" s="22">
        <v>0</v>
      </c>
      <c r="R101" s="22">
        <v>1</v>
      </c>
    </row>
    <row r="102" ht="16.5" spans="1:18">
      <c r="A102" s="23">
        <v>399639</v>
      </c>
      <c r="B102" s="23" t="s">
        <v>308</v>
      </c>
      <c r="C102" s="23">
        <v>1400.475</v>
      </c>
      <c r="D102" s="23">
        <v>1712.521</v>
      </c>
      <c r="E102" s="23">
        <v>0</v>
      </c>
      <c r="F102" s="23">
        <v>0</v>
      </c>
      <c r="G102" s="23">
        <v>1</v>
      </c>
      <c r="H102" s="17">
        <v>0</v>
      </c>
      <c r="I102" s="17">
        <v>0</v>
      </c>
      <c r="J102" s="17">
        <v>0</v>
      </c>
      <c r="K102" s="22">
        <v>3</v>
      </c>
      <c r="L102" s="22">
        <v>2</v>
      </c>
      <c r="M102" s="22">
        <v>0</v>
      </c>
      <c r="N102" s="22">
        <v>1</v>
      </c>
      <c r="O102" s="22">
        <v>0</v>
      </c>
      <c r="P102" s="22">
        <v>6.221</v>
      </c>
      <c r="Q102" s="22">
        <v>0</v>
      </c>
      <c r="R102" s="22">
        <v>1</v>
      </c>
    </row>
    <row r="103" ht="16.5" spans="1:18">
      <c r="A103" s="23">
        <v>399647</v>
      </c>
      <c r="B103" s="23" t="s">
        <v>309</v>
      </c>
      <c r="C103" s="23">
        <v>7154.743</v>
      </c>
      <c r="D103" s="23">
        <v>8566.568</v>
      </c>
      <c r="E103" s="23">
        <v>0</v>
      </c>
      <c r="F103" s="23">
        <v>0</v>
      </c>
      <c r="G103" s="23">
        <v>1</v>
      </c>
      <c r="H103" s="17">
        <v>0</v>
      </c>
      <c r="I103" s="17">
        <v>0</v>
      </c>
      <c r="J103" s="17">
        <v>0</v>
      </c>
      <c r="K103" s="22">
        <v>3</v>
      </c>
      <c r="L103" s="22">
        <v>2</v>
      </c>
      <c r="M103" s="22">
        <v>0</v>
      </c>
      <c r="N103" s="22">
        <v>1</v>
      </c>
      <c r="O103" s="22">
        <v>0</v>
      </c>
      <c r="P103" s="22">
        <v>2.626</v>
      </c>
      <c r="Q103" s="22">
        <v>0</v>
      </c>
      <c r="R103" s="22">
        <v>1</v>
      </c>
    </row>
    <row r="104" ht="16.5" spans="1:18">
      <c r="A104" s="23">
        <v>399669</v>
      </c>
      <c r="B104" s="23" t="s">
        <v>310</v>
      </c>
      <c r="C104" s="23">
        <v>6910.1</v>
      </c>
      <c r="D104" s="23">
        <v>8534.872</v>
      </c>
      <c r="E104" s="23">
        <v>0</v>
      </c>
      <c r="F104" s="23">
        <v>0</v>
      </c>
      <c r="G104" s="23">
        <v>1</v>
      </c>
      <c r="H104" s="17">
        <v>0</v>
      </c>
      <c r="I104" s="17">
        <v>0</v>
      </c>
      <c r="J104" s="17">
        <v>0</v>
      </c>
      <c r="K104" s="22">
        <v>2</v>
      </c>
      <c r="L104" s="22">
        <v>2</v>
      </c>
      <c r="M104" s="22">
        <v>0</v>
      </c>
      <c r="N104" s="22">
        <v>1</v>
      </c>
      <c r="O104" s="22">
        <v>0</v>
      </c>
      <c r="P104" s="22">
        <v>13.886</v>
      </c>
      <c r="Q104" s="22">
        <v>0</v>
      </c>
      <c r="R104" s="22">
        <v>1</v>
      </c>
    </row>
    <row r="105" ht="16.5" spans="1:18">
      <c r="A105" s="23">
        <v>399671</v>
      </c>
      <c r="B105" s="23" t="s">
        <v>311</v>
      </c>
      <c r="C105" s="23">
        <v>6217.542</v>
      </c>
      <c r="D105" s="23">
        <v>7399.772</v>
      </c>
      <c r="E105" s="23">
        <v>0</v>
      </c>
      <c r="F105" s="23">
        <v>0</v>
      </c>
      <c r="G105" s="23">
        <v>1</v>
      </c>
      <c r="H105" s="17">
        <v>0</v>
      </c>
      <c r="I105" s="17">
        <v>0</v>
      </c>
      <c r="J105" s="17">
        <v>0</v>
      </c>
      <c r="K105" s="22">
        <v>4</v>
      </c>
      <c r="L105" s="22">
        <v>0</v>
      </c>
      <c r="M105" s="22">
        <v>0</v>
      </c>
      <c r="N105" s="22">
        <v>1</v>
      </c>
      <c r="O105" s="22">
        <v>0</v>
      </c>
      <c r="P105" s="22">
        <v>0.01</v>
      </c>
      <c r="Q105" s="22">
        <v>0</v>
      </c>
      <c r="R105" s="22">
        <v>0</v>
      </c>
    </row>
    <row r="106" ht="16.5" spans="1:18">
      <c r="A106" s="23">
        <v>399678</v>
      </c>
      <c r="B106" s="23" t="s">
        <v>312</v>
      </c>
      <c r="C106" s="23">
        <v>383.318</v>
      </c>
      <c r="D106" s="23">
        <v>474.485</v>
      </c>
      <c r="E106" s="23">
        <v>0</v>
      </c>
      <c r="F106" s="23">
        <v>0</v>
      </c>
      <c r="G106" s="23">
        <v>1</v>
      </c>
      <c r="H106" s="17">
        <v>0</v>
      </c>
      <c r="I106" s="17">
        <v>0</v>
      </c>
      <c r="J106" s="17">
        <v>0</v>
      </c>
      <c r="K106" s="22">
        <v>1</v>
      </c>
      <c r="L106" s="22">
        <v>2</v>
      </c>
      <c r="M106" s="22">
        <v>0</v>
      </c>
      <c r="N106" s="22">
        <v>1</v>
      </c>
      <c r="O106" s="22">
        <v>0</v>
      </c>
      <c r="P106" s="22">
        <v>3.605</v>
      </c>
      <c r="Q106" s="22">
        <v>0</v>
      </c>
      <c r="R106" s="22">
        <v>1</v>
      </c>
    </row>
    <row r="107" ht="16.5" spans="1:18">
      <c r="A107" s="23">
        <v>399684</v>
      </c>
      <c r="B107" s="23" t="s">
        <v>313</v>
      </c>
      <c r="C107" s="23">
        <v>1750.479</v>
      </c>
      <c r="D107" s="23">
        <v>2191.879</v>
      </c>
      <c r="E107" s="23">
        <v>0</v>
      </c>
      <c r="F107" s="23">
        <v>0</v>
      </c>
      <c r="G107" s="23">
        <v>1</v>
      </c>
      <c r="H107" s="17">
        <v>0</v>
      </c>
      <c r="I107" s="17">
        <v>0</v>
      </c>
      <c r="J107" s="17">
        <v>0</v>
      </c>
      <c r="K107" s="22">
        <v>3</v>
      </c>
      <c r="L107" s="22">
        <v>2</v>
      </c>
      <c r="M107" s="22">
        <v>0</v>
      </c>
      <c r="N107" s="22">
        <v>1</v>
      </c>
      <c r="O107" s="22">
        <v>0</v>
      </c>
      <c r="P107" s="22">
        <v>30.793</v>
      </c>
      <c r="Q107" s="22">
        <v>0</v>
      </c>
      <c r="R107" s="22">
        <v>0</v>
      </c>
    </row>
    <row r="108" ht="16.5" spans="1:18">
      <c r="A108" s="23">
        <v>399685</v>
      </c>
      <c r="B108" s="23" t="s">
        <v>314</v>
      </c>
      <c r="C108" s="23">
        <v>1501.149</v>
      </c>
      <c r="D108" s="23">
        <v>1800.766</v>
      </c>
      <c r="E108" s="23">
        <v>0</v>
      </c>
      <c r="F108" s="23">
        <v>0</v>
      </c>
      <c r="G108" s="23">
        <v>1</v>
      </c>
      <c r="H108" s="17">
        <v>0</v>
      </c>
      <c r="I108" s="17">
        <v>0</v>
      </c>
      <c r="J108" s="17">
        <v>0</v>
      </c>
      <c r="K108" s="22">
        <v>1</v>
      </c>
      <c r="L108" s="22">
        <v>2</v>
      </c>
      <c r="M108" s="22">
        <v>0</v>
      </c>
      <c r="N108" s="22">
        <v>1</v>
      </c>
      <c r="O108" s="22">
        <v>0</v>
      </c>
      <c r="P108" s="22">
        <v>3.779</v>
      </c>
      <c r="Q108" s="22">
        <v>0</v>
      </c>
      <c r="R108" s="22">
        <v>1</v>
      </c>
    </row>
    <row r="109" ht="16.5" spans="1:18">
      <c r="A109" s="23">
        <v>399689</v>
      </c>
      <c r="B109" s="23" t="s">
        <v>315</v>
      </c>
      <c r="C109" s="23">
        <v>832.6</v>
      </c>
      <c r="D109" s="23">
        <v>958.367</v>
      </c>
      <c r="E109" s="23">
        <v>0</v>
      </c>
      <c r="F109" s="23">
        <v>0</v>
      </c>
      <c r="G109" s="23">
        <v>1</v>
      </c>
      <c r="H109" s="17">
        <v>0</v>
      </c>
      <c r="I109" s="17">
        <v>0</v>
      </c>
      <c r="J109" s="17">
        <v>0</v>
      </c>
      <c r="K109" s="22">
        <v>3</v>
      </c>
      <c r="L109" s="22">
        <v>2</v>
      </c>
      <c r="M109" s="22">
        <v>0</v>
      </c>
      <c r="N109" s="22">
        <v>1</v>
      </c>
      <c r="O109" s="22">
        <v>0</v>
      </c>
      <c r="P109" s="22">
        <v>23.95</v>
      </c>
      <c r="Q109" s="22">
        <v>0</v>
      </c>
      <c r="R109" s="22">
        <v>0</v>
      </c>
    </row>
    <row r="110" ht="16.5" spans="1:18">
      <c r="A110" s="23">
        <v>399932</v>
      </c>
      <c r="B110" s="23" t="s">
        <v>294</v>
      </c>
      <c r="C110" s="23">
        <v>14310.754</v>
      </c>
      <c r="D110" s="23">
        <v>17693.295</v>
      </c>
      <c r="E110" s="23">
        <v>0</v>
      </c>
      <c r="F110" s="23">
        <v>0</v>
      </c>
      <c r="G110" s="23">
        <v>1</v>
      </c>
      <c r="H110" s="17">
        <v>0</v>
      </c>
      <c r="I110" s="17">
        <v>0</v>
      </c>
      <c r="J110" s="17">
        <v>0</v>
      </c>
      <c r="K110" s="22">
        <v>0</v>
      </c>
      <c r="L110" s="22">
        <v>2</v>
      </c>
      <c r="M110" s="22">
        <v>0</v>
      </c>
      <c r="N110" s="22">
        <v>0</v>
      </c>
      <c r="O110" s="22">
        <v>0</v>
      </c>
      <c r="P110" s="22">
        <v>15.001</v>
      </c>
      <c r="Q110" s="22">
        <v>0</v>
      </c>
      <c r="R110" s="22">
        <v>1</v>
      </c>
    </row>
    <row r="111" ht="16.5" spans="1:18">
      <c r="A111" s="23">
        <v>399987</v>
      </c>
      <c r="B111" s="23" t="s">
        <v>316</v>
      </c>
      <c r="C111" s="23">
        <v>5123.556</v>
      </c>
      <c r="D111" s="23">
        <v>6716.493</v>
      </c>
      <c r="E111" s="23">
        <v>0</v>
      </c>
      <c r="F111" s="23">
        <v>0</v>
      </c>
      <c r="G111" s="23">
        <v>1</v>
      </c>
      <c r="H111" s="17">
        <v>0</v>
      </c>
      <c r="I111" s="17">
        <v>0</v>
      </c>
      <c r="J111" s="17">
        <v>0</v>
      </c>
      <c r="K111" s="22">
        <v>2</v>
      </c>
      <c r="L111" s="22">
        <v>2</v>
      </c>
      <c r="M111" s="22">
        <v>0</v>
      </c>
      <c r="N111" s="22">
        <v>1</v>
      </c>
      <c r="O111" s="22">
        <v>0</v>
      </c>
      <c r="P111" s="22">
        <v>2.317</v>
      </c>
      <c r="Q111" s="22">
        <v>0</v>
      </c>
      <c r="R111" s="22">
        <v>1</v>
      </c>
    </row>
    <row r="112" ht="16.5" spans="1:18">
      <c r="A112" s="23">
        <v>399997</v>
      </c>
      <c r="B112" s="23" t="s">
        <v>317</v>
      </c>
      <c r="C112" s="23">
        <v>9243.916</v>
      </c>
      <c r="D112" s="23">
        <v>12300.135</v>
      </c>
      <c r="E112" s="23">
        <v>0</v>
      </c>
      <c r="F112" s="23">
        <v>0</v>
      </c>
      <c r="G112" s="23">
        <v>1</v>
      </c>
      <c r="H112" s="17">
        <v>0</v>
      </c>
      <c r="I112" s="17">
        <v>0</v>
      </c>
      <c r="J112" s="17">
        <v>0</v>
      </c>
      <c r="K112" s="22">
        <v>4</v>
      </c>
      <c r="L112" s="22">
        <v>2</v>
      </c>
      <c r="M112" s="22">
        <v>0</v>
      </c>
      <c r="N112" s="22">
        <v>1</v>
      </c>
      <c r="O112" s="22">
        <v>0</v>
      </c>
      <c r="P112" s="22">
        <v>11.321</v>
      </c>
      <c r="Q112" s="22">
        <v>0</v>
      </c>
      <c r="R112" s="22">
        <v>0</v>
      </c>
    </row>
    <row r="113" ht="16.5" spans="1:18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</row>
    <row r="366" ht="16.5" spans="1:18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</row>
    <row r="367" ht="16.5" spans="1:18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</row>
    <row r="368" ht="16.5" spans="1:1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</row>
    <row r="369" ht="16.5" spans="1:18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</row>
    <row r="370" ht="16.5" spans="1:18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</row>
    <row r="371" ht="16.5" spans="1:18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</row>
    <row r="372" ht="16.5" spans="1:18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</row>
    <row r="373" ht="16.5" spans="1:18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</row>
    <row r="374" ht="16.5" spans="1:18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</row>
    <row r="375" ht="16.5" spans="1:18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</row>
    <row r="376" ht="16.5" spans="1:18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</row>
    <row r="377" ht="16.5" spans="1:18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</row>
    <row r="378" ht="16.5" spans="1:1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</row>
    <row r="379" ht="16.5" spans="1:18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</row>
    <row r="380" ht="16.5" spans="1:18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</row>
    <row r="381" ht="16.5" spans="1:18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</row>
    <row r="382" ht="16.5" spans="1:18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</row>
    <row r="383" ht="16.5" spans="1:18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</row>
    <row r="384" ht="16.5" spans="1:18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</row>
    <row r="385" ht="16.5" spans="1:18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</row>
    <row r="386" ht="16.5" spans="1:18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</row>
    <row r="387" ht="16.5" spans="1:18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</row>
    <row r="388" ht="16.5" spans="1:1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</row>
    <row r="389" ht="16.5" spans="1:18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</row>
    <row r="390" ht="16.5" spans="1:18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</row>
    <row r="391" ht="16.5" spans="1:18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</row>
    <row r="392" ht="16.5" spans="1:18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</row>
    <row r="393" ht="16.5" spans="1:18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</row>
    <row r="538" ht="16.5" spans="1:1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</row>
    <row r="539" ht="16.5" spans="1:18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</row>
    <row r="540" ht="16.5" spans="1:18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</row>
    <row r="541" ht="16.5" spans="1:18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</row>
    <row r="542" ht="16.5" spans="1:18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</row>
    <row r="543" ht="16.5" spans="1:18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</row>
    <row r="544" ht="16.5" spans="1:18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</row>
    <row r="545" ht="16.5" spans="1:18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</row>
    <row r="546" ht="16.5" spans="1:18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</row>
    <row r="547" ht="16.5" spans="1:18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</row>
    <row r="548" ht="16.5" spans="1:1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</row>
    <row r="549" ht="16.5" spans="1:18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</row>
    <row r="550" ht="16.5" spans="1:18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</row>
    <row r="551" ht="16.5" spans="1:18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</row>
    <row r="552" ht="16.5" spans="1:18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</row>
    <row r="553" ht="16.5" spans="1:18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</row>
    <row r="554" ht="16.5" spans="1:18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</row>
    <row r="555" ht="16.5" spans="1:18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</row>
    <row r="556" ht="16.5" spans="1:18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</row>
    <row r="557" ht="16.5" spans="1:18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7"/>
      <c r="L557" s="27"/>
      <c r="M557" s="27"/>
      <c r="N557" s="27"/>
      <c r="O557" s="27"/>
      <c r="P557" s="27"/>
      <c r="Q557" s="27"/>
      <c r="R557" s="27"/>
    </row>
    <row r="558" ht="16.5" spans="1:1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7"/>
      <c r="L558" s="27"/>
      <c r="M558" s="27"/>
      <c r="N558" s="27"/>
      <c r="O558" s="27"/>
      <c r="P558" s="27"/>
      <c r="Q558" s="27"/>
      <c r="R558" s="27"/>
    </row>
    <row r="559" ht="16.5" spans="1:18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</row>
    <row r="560" ht="16.5" spans="1:18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7"/>
      <c r="L560" s="27"/>
      <c r="M560" s="27"/>
      <c r="N560" s="27"/>
      <c r="O560" s="27"/>
      <c r="P560" s="27"/>
      <c r="Q560" s="27"/>
      <c r="R560" s="27"/>
    </row>
    <row r="561" ht="16.5" spans="1:18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7"/>
      <c r="L561" s="27"/>
      <c r="M561" s="27"/>
      <c r="N561" s="27"/>
      <c r="O561" s="27"/>
      <c r="P561" s="27"/>
      <c r="Q561" s="27"/>
      <c r="R561" s="27"/>
    </row>
    <row r="562" ht="16.5" spans="1:18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</row>
    <row r="563" ht="16.5" spans="1:18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7"/>
      <c r="L563" s="27"/>
      <c r="M563" s="27"/>
      <c r="N563" s="27"/>
      <c r="O563" s="27"/>
      <c r="P563" s="27"/>
      <c r="Q563" s="27"/>
      <c r="R563" s="27"/>
    </row>
    <row r="564" ht="16.5" spans="1:18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</row>
    <row r="565" ht="16.5" spans="1:18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</row>
    <row r="566" ht="16.5" spans="1:18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</row>
    <row r="567" ht="16.5" spans="1:18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</row>
    <row r="568" ht="16.5" spans="1:1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</row>
    <row r="569" ht="16.5" spans="1:18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</row>
    <row r="570" ht="16.5" spans="1:18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</row>
    <row r="571" ht="16.5" spans="1:18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</row>
    <row r="572" ht="16.5" spans="1:18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</row>
    <row r="573" ht="16.5" spans="1:18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</row>
    <row r="574" ht="16.5" spans="1:18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</row>
    <row r="575" ht="16.5" spans="1:18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</row>
    <row r="576" ht="16.5" spans="1:18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</row>
    <row r="577" ht="16.5" spans="1:18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</row>
    <row r="578" ht="16.5" spans="1:1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</row>
    <row r="579" ht="16.5" spans="1:18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</row>
    <row r="580" ht="16.5" spans="1:18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</row>
    <row r="581" ht="16.5" spans="1:18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</row>
    <row r="582" ht="16.5" spans="1:18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</row>
    <row r="583" ht="16.5" spans="1:18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</row>
    <row r="584" ht="16.5" spans="1:18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</row>
    <row r="585" ht="16.5" spans="1:18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</row>
    <row r="586" ht="16.5" spans="1:18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192</v>
      </c>
      <c r="B1" s="2"/>
      <c r="C1" s="2"/>
      <c r="D1" s="2"/>
      <c r="E1" s="2"/>
      <c r="F1" s="2"/>
      <c r="G1" s="2"/>
      <c r="H1" s="2"/>
      <c r="I1" s="2"/>
      <c r="J1" s="2"/>
      <c r="K1" s="11" t="s">
        <v>318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194</v>
      </c>
      <c r="B2" s="4" t="s">
        <v>195</v>
      </c>
      <c r="C2" s="4" t="s">
        <v>196</v>
      </c>
      <c r="D2" s="4" t="s">
        <v>197</v>
      </c>
      <c r="E2" s="4" t="s">
        <v>198</v>
      </c>
      <c r="F2" s="4" t="s">
        <v>199</v>
      </c>
      <c r="G2" s="4" t="s">
        <v>200</v>
      </c>
      <c r="H2" s="4" t="s">
        <v>201</v>
      </c>
      <c r="I2" s="4" t="s">
        <v>202</v>
      </c>
      <c r="J2" s="4" t="s">
        <v>203</v>
      </c>
      <c r="K2" s="13" t="s">
        <v>204</v>
      </c>
      <c r="L2" s="13" t="s">
        <v>205</v>
      </c>
      <c r="M2" s="13" t="s">
        <v>206</v>
      </c>
      <c r="N2" s="13" t="s">
        <v>207</v>
      </c>
      <c r="O2" s="13" t="s">
        <v>208</v>
      </c>
      <c r="P2" s="13" t="s">
        <v>209</v>
      </c>
      <c r="Q2" s="13" t="s">
        <v>210</v>
      </c>
      <c r="R2" s="13" t="s">
        <v>211</v>
      </c>
    </row>
    <row r="3" ht="20.25" spans="1:18">
      <c r="A3" s="5" t="s">
        <v>319</v>
      </c>
      <c r="B3" s="5" t="s">
        <v>320</v>
      </c>
      <c r="C3" s="5">
        <v>3494.625</v>
      </c>
      <c r="D3" s="5">
        <v>4131.598</v>
      </c>
      <c r="E3" s="5">
        <v>1</v>
      </c>
      <c r="F3" s="6">
        <v>0</v>
      </c>
      <c r="G3" s="6">
        <v>0</v>
      </c>
      <c r="H3" s="6">
        <v>1</v>
      </c>
      <c r="I3" s="6">
        <v>0.058</v>
      </c>
      <c r="J3" s="6">
        <v>15.466</v>
      </c>
      <c r="K3" s="14">
        <v>4</v>
      </c>
      <c r="L3" s="14">
        <v>2</v>
      </c>
      <c r="M3" s="14">
        <v>0</v>
      </c>
      <c r="N3" s="14">
        <v>0</v>
      </c>
      <c r="O3" s="14">
        <v>0</v>
      </c>
      <c r="P3" s="14">
        <v>4.245</v>
      </c>
      <c r="Q3" s="14">
        <v>0</v>
      </c>
      <c r="R3" s="14">
        <v>0</v>
      </c>
    </row>
    <row r="4" ht="20.25" spans="1:18">
      <c r="A4" s="7" t="s">
        <v>321</v>
      </c>
      <c r="B4" s="7" t="s">
        <v>322</v>
      </c>
      <c r="C4" s="7">
        <v>3311.002</v>
      </c>
      <c r="D4" s="7">
        <v>3917.377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0.211</v>
      </c>
      <c r="K4" s="14">
        <v>1</v>
      </c>
      <c r="L4" s="14">
        <v>2</v>
      </c>
      <c r="M4" s="14">
        <v>0</v>
      </c>
      <c r="N4" s="14">
        <v>1</v>
      </c>
      <c r="O4" s="14">
        <v>0</v>
      </c>
      <c r="P4" s="14">
        <v>5.662</v>
      </c>
      <c r="Q4" s="14">
        <v>0</v>
      </c>
      <c r="R4" s="14">
        <v>0</v>
      </c>
    </row>
    <row r="5" ht="20.25" spans="1:18">
      <c r="A5" s="7" t="s">
        <v>323</v>
      </c>
      <c r="B5" s="7" t="s">
        <v>324</v>
      </c>
      <c r="C5" s="7">
        <v>709.284</v>
      </c>
      <c r="D5" s="7">
        <v>872.149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0.241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3.431</v>
      </c>
      <c r="Q5" s="14">
        <v>0</v>
      </c>
      <c r="R5" s="14">
        <v>0</v>
      </c>
    </row>
    <row r="6" ht="20.25" spans="1:18">
      <c r="A6" s="7" t="s">
        <v>325</v>
      </c>
      <c r="B6" s="7" t="s">
        <v>326</v>
      </c>
      <c r="C6" s="7">
        <v>535.375</v>
      </c>
      <c r="D6" s="7">
        <v>641.861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0.377</v>
      </c>
      <c r="K6" s="14">
        <v>1</v>
      </c>
      <c r="L6" s="14">
        <v>2</v>
      </c>
      <c r="M6" s="14">
        <v>-1</v>
      </c>
      <c r="N6" s="14">
        <v>1</v>
      </c>
      <c r="O6" s="14">
        <v>0</v>
      </c>
      <c r="P6" s="14">
        <v>1.646</v>
      </c>
      <c r="Q6" s="14">
        <v>0</v>
      </c>
      <c r="R6" s="14">
        <v>0</v>
      </c>
    </row>
    <row r="7" ht="20.25" spans="1:18">
      <c r="A7" s="9" t="s">
        <v>327</v>
      </c>
      <c r="B7" s="9" t="s">
        <v>328</v>
      </c>
      <c r="C7" s="9">
        <v>546.903</v>
      </c>
      <c r="D7" s="9">
        <v>588.39</v>
      </c>
      <c r="E7" s="9">
        <v>0</v>
      </c>
      <c r="F7" s="9">
        <v>0</v>
      </c>
      <c r="G7" s="9">
        <v>0</v>
      </c>
      <c r="H7" s="9">
        <v>1</v>
      </c>
      <c r="I7" s="6">
        <v>2.131</v>
      </c>
      <c r="J7" s="6">
        <v>9.031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0.334</v>
      </c>
      <c r="Q7" s="14">
        <v>0</v>
      </c>
      <c r="R7" s="14">
        <v>0</v>
      </c>
    </row>
    <row r="8" ht="20.25" spans="1:18">
      <c r="A8" s="9" t="s">
        <v>329</v>
      </c>
      <c r="B8" s="9" t="s">
        <v>330</v>
      </c>
      <c r="C8" s="9">
        <v>15208.667</v>
      </c>
      <c r="D8" s="9">
        <v>17480.629</v>
      </c>
      <c r="E8" s="9">
        <v>0</v>
      </c>
      <c r="F8" s="9">
        <v>0</v>
      </c>
      <c r="G8" s="9">
        <v>0</v>
      </c>
      <c r="H8" s="9">
        <v>1</v>
      </c>
      <c r="I8" s="6">
        <v>6.094</v>
      </c>
      <c r="J8" s="6">
        <v>18.299</v>
      </c>
      <c r="K8" s="14">
        <v>4</v>
      </c>
      <c r="L8" s="14">
        <v>2</v>
      </c>
      <c r="M8" s="14">
        <v>-1</v>
      </c>
      <c r="N8" s="14">
        <v>0</v>
      </c>
      <c r="O8" s="14">
        <v>0</v>
      </c>
      <c r="P8" s="14">
        <v>46.449</v>
      </c>
      <c r="Q8" s="14">
        <v>0</v>
      </c>
      <c r="R8" s="14">
        <v>0</v>
      </c>
    </row>
    <row r="9" ht="20.25" spans="1:18">
      <c r="A9" s="9" t="s">
        <v>331</v>
      </c>
      <c r="B9" s="9" t="s">
        <v>332</v>
      </c>
      <c r="C9" s="9">
        <v>7262.506</v>
      </c>
      <c r="D9" s="9">
        <v>8042.791</v>
      </c>
      <c r="E9" s="9">
        <v>0</v>
      </c>
      <c r="F9" s="9">
        <v>0</v>
      </c>
      <c r="G9" s="9">
        <v>0</v>
      </c>
      <c r="H9" s="9">
        <v>1</v>
      </c>
      <c r="I9" s="6">
        <v>4.999</v>
      </c>
      <c r="J9" s="6">
        <v>14.216</v>
      </c>
      <c r="K9" s="14">
        <v>4</v>
      </c>
      <c r="L9" s="14">
        <v>2</v>
      </c>
      <c r="M9" s="14">
        <v>-1</v>
      </c>
      <c r="N9" s="14">
        <v>1</v>
      </c>
      <c r="O9" s="14">
        <v>0</v>
      </c>
      <c r="P9" s="14">
        <v>13.95</v>
      </c>
      <c r="Q9" s="14">
        <v>0</v>
      </c>
      <c r="R9" s="14">
        <v>0</v>
      </c>
    </row>
    <row r="10" ht="20.25" spans="1:18">
      <c r="A10" s="9" t="s">
        <v>333</v>
      </c>
      <c r="B10" s="9" t="s">
        <v>334</v>
      </c>
      <c r="C10" s="9">
        <v>8039.415</v>
      </c>
      <c r="D10" s="9">
        <v>9107.212</v>
      </c>
      <c r="E10" s="9">
        <v>0</v>
      </c>
      <c r="F10" s="9">
        <v>0</v>
      </c>
      <c r="G10" s="9">
        <v>0</v>
      </c>
      <c r="H10" s="9">
        <v>1</v>
      </c>
      <c r="I10" s="6">
        <v>1.936</v>
      </c>
      <c r="J10" s="6">
        <v>13.434</v>
      </c>
      <c r="K10" s="14">
        <v>4</v>
      </c>
      <c r="L10" s="14">
        <v>1</v>
      </c>
      <c r="M10" s="14">
        <v>-1</v>
      </c>
      <c r="N10" s="14">
        <v>0</v>
      </c>
      <c r="O10" s="14">
        <v>0</v>
      </c>
      <c r="P10" s="14">
        <v>-5.388</v>
      </c>
      <c r="Q10" s="14">
        <v>0</v>
      </c>
      <c r="R10" s="14">
        <v>0</v>
      </c>
    </row>
    <row r="11" ht="20.25" spans="1:18">
      <c r="A11" s="9" t="s">
        <v>335</v>
      </c>
      <c r="B11" s="9" t="s">
        <v>336</v>
      </c>
      <c r="C11" s="9">
        <v>104.249</v>
      </c>
      <c r="D11" s="9">
        <v>106.337</v>
      </c>
      <c r="E11" s="9">
        <v>0</v>
      </c>
      <c r="F11" s="9">
        <v>0</v>
      </c>
      <c r="G11" s="9">
        <v>0</v>
      </c>
      <c r="H11" s="9">
        <v>1</v>
      </c>
      <c r="I11" s="6">
        <v>0.573</v>
      </c>
      <c r="J11" s="6">
        <v>2.525</v>
      </c>
      <c r="K11" s="14">
        <v>3</v>
      </c>
      <c r="L11" s="14">
        <v>2</v>
      </c>
      <c r="M11" s="14">
        <v>0</v>
      </c>
      <c r="N11" s="14">
        <v>0</v>
      </c>
      <c r="O11" s="14">
        <v>0</v>
      </c>
      <c r="P11" s="14">
        <v>-0.004</v>
      </c>
      <c r="Q11" s="14">
        <v>0</v>
      </c>
      <c r="R11" s="14">
        <v>-1</v>
      </c>
    </row>
    <row r="12" ht="20.25" spans="1:18">
      <c r="A12" s="9" t="s">
        <v>337</v>
      </c>
      <c r="B12" s="9" t="s">
        <v>338</v>
      </c>
      <c r="C12" s="9">
        <v>103.33</v>
      </c>
      <c r="D12" s="9">
        <v>104.719</v>
      </c>
      <c r="E12" s="9">
        <v>0</v>
      </c>
      <c r="F12" s="9">
        <v>0</v>
      </c>
      <c r="G12" s="9">
        <v>0</v>
      </c>
      <c r="H12" s="9">
        <v>1</v>
      </c>
      <c r="I12" s="6">
        <v>0.623</v>
      </c>
      <c r="J12" s="6">
        <v>1.941</v>
      </c>
      <c r="K12" s="14">
        <v>2</v>
      </c>
      <c r="L12" s="14">
        <v>2</v>
      </c>
      <c r="M12" s="14">
        <v>0</v>
      </c>
      <c r="N12" s="14">
        <v>0</v>
      </c>
      <c r="O12" s="14">
        <v>0</v>
      </c>
      <c r="P12" s="14">
        <v>0.011</v>
      </c>
      <c r="Q12" s="14">
        <v>0</v>
      </c>
      <c r="R12" s="14">
        <v>0</v>
      </c>
    </row>
    <row r="13" ht="20.25" spans="1:18">
      <c r="A13" s="9" t="s">
        <v>339</v>
      </c>
      <c r="B13" s="9" t="s">
        <v>340</v>
      </c>
      <c r="C13" s="9">
        <v>105.809</v>
      </c>
      <c r="D13" s="9">
        <v>112.069</v>
      </c>
      <c r="E13" s="9">
        <v>0</v>
      </c>
      <c r="F13" s="9">
        <v>0</v>
      </c>
      <c r="G13" s="9">
        <v>0</v>
      </c>
      <c r="H13" s="9">
        <v>1</v>
      </c>
      <c r="I13" s="6">
        <v>2.421</v>
      </c>
      <c r="J13" s="6">
        <v>7.872</v>
      </c>
      <c r="K13" s="14">
        <v>3</v>
      </c>
      <c r="L13" s="14">
        <v>2</v>
      </c>
      <c r="M13" s="14">
        <v>0</v>
      </c>
      <c r="N13" s="14">
        <v>-1</v>
      </c>
      <c r="O13" s="14">
        <v>-1</v>
      </c>
      <c r="P13" s="14">
        <v>-0.063</v>
      </c>
      <c r="Q13" s="14">
        <v>0</v>
      </c>
      <c r="R13" s="14">
        <v>-1</v>
      </c>
    </row>
    <row r="14" ht="20.25" spans="1:18">
      <c r="A14" s="9" t="s">
        <v>341</v>
      </c>
      <c r="B14" s="9" t="s">
        <v>342</v>
      </c>
      <c r="C14" s="9">
        <v>101.666</v>
      </c>
      <c r="D14" s="9">
        <v>102.258</v>
      </c>
      <c r="E14" s="9">
        <v>0</v>
      </c>
      <c r="F14" s="9">
        <v>0</v>
      </c>
      <c r="G14" s="9">
        <v>0</v>
      </c>
      <c r="H14" s="9">
        <v>1</v>
      </c>
      <c r="I14" s="6">
        <v>0.242</v>
      </c>
      <c r="J14" s="6">
        <v>0.819</v>
      </c>
      <c r="K14" s="14">
        <v>2</v>
      </c>
      <c r="L14" s="14">
        <v>2</v>
      </c>
      <c r="M14" s="14">
        <v>0</v>
      </c>
      <c r="N14" s="14">
        <v>-1</v>
      </c>
      <c r="O14" s="14">
        <v>0</v>
      </c>
      <c r="P14" s="14">
        <v>0.01</v>
      </c>
      <c r="Q14" s="14">
        <v>0</v>
      </c>
      <c r="R14" s="14">
        <v>0</v>
      </c>
    </row>
    <row r="15" ht="20.25" spans="1:18">
      <c r="A15" s="9" t="s">
        <v>343</v>
      </c>
      <c r="B15" s="9" t="s">
        <v>344</v>
      </c>
      <c r="C15" s="9">
        <v>11930.722</v>
      </c>
      <c r="D15" s="9">
        <v>13946.696</v>
      </c>
      <c r="E15" s="9">
        <v>0</v>
      </c>
      <c r="F15" s="9">
        <v>0</v>
      </c>
      <c r="G15" s="9">
        <v>0</v>
      </c>
      <c r="H15" s="9">
        <v>1</v>
      </c>
      <c r="I15" s="8">
        <v>5.221</v>
      </c>
      <c r="J15" s="8">
        <v>18.921</v>
      </c>
      <c r="K15" s="14">
        <v>4</v>
      </c>
      <c r="L15" s="14">
        <v>2</v>
      </c>
      <c r="M15" s="14">
        <v>-1</v>
      </c>
      <c r="N15" s="14">
        <v>0</v>
      </c>
      <c r="O15" s="14">
        <v>0</v>
      </c>
      <c r="P15" s="14">
        <v>64.339</v>
      </c>
      <c r="Q15" s="14">
        <v>0</v>
      </c>
      <c r="R15" s="14">
        <v>0</v>
      </c>
    </row>
    <row r="16" ht="20.25" spans="1:18">
      <c r="A16" s="10" t="s">
        <v>345</v>
      </c>
      <c r="B16" s="10" t="s">
        <v>346</v>
      </c>
      <c r="C16" s="10">
        <v>967.581</v>
      </c>
      <c r="D16" s="10">
        <v>1188.864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4</v>
      </c>
      <c r="L16" s="14">
        <v>0</v>
      </c>
      <c r="M16" s="14">
        <v>0</v>
      </c>
      <c r="N16" s="14">
        <v>0</v>
      </c>
      <c r="O16" s="14">
        <v>0</v>
      </c>
      <c r="P16" s="14">
        <v>3.163</v>
      </c>
      <c r="Q16" s="14">
        <v>0</v>
      </c>
      <c r="R16" s="14">
        <v>1</v>
      </c>
    </row>
    <row r="17" ht="20.25" spans="1:18">
      <c r="A17" s="10" t="s">
        <v>347</v>
      </c>
      <c r="B17" s="10" t="s">
        <v>348</v>
      </c>
      <c r="C17" s="10">
        <v>3230.746</v>
      </c>
      <c r="D17" s="10">
        <v>3559.466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5.387</v>
      </c>
      <c r="Q17" s="14">
        <v>0</v>
      </c>
      <c r="R17" s="14">
        <v>0</v>
      </c>
    </row>
    <row r="18" ht="20.25" spans="1:18">
      <c r="A18" s="10" t="s">
        <v>349</v>
      </c>
      <c r="B18" s="10" t="s">
        <v>350</v>
      </c>
      <c r="C18" s="10">
        <v>2886.137</v>
      </c>
      <c r="D18" s="10">
        <v>3426.354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-3.387</v>
      </c>
      <c r="Q18" s="14">
        <v>0</v>
      </c>
      <c r="R18" s="14">
        <v>0</v>
      </c>
    </row>
    <row r="19" ht="20.25" spans="1:18">
      <c r="A19" s="10" t="s">
        <v>351</v>
      </c>
      <c r="B19" s="10" t="s">
        <v>352</v>
      </c>
      <c r="C19" s="10">
        <v>16826.467</v>
      </c>
      <c r="D19" s="10">
        <v>19527.563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0</v>
      </c>
      <c r="N19" s="14">
        <v>-1</v>
      </c>
      <c r="O19" s="14">
        <v>0</v>
      </c>
      <c r="P19" s="14">
        <v>9.751</v>
      </c>
      <c r="Q19" s="14">
        <v>0</v>
      </c>
      <c r="R19" s="14">
        <v>0</v>
      </c>
    </row>
    <row r="20" ht="20.25" spans="1:18">
      <c r="A20" s="10" t="s">
        <v>353</v>
      </c>
      <c r="B20" s="10" t="s">
        <v>354</v>
      </c>
      <c r="C20" s="10">
        <v>13511.026</v>
      </c>
      <c r="D20" s="10">
        <v>14697.537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15.86</v>
      </c>
      <c r="Q20" s="14">
        <v>0</v>
      </c>
      <c r="R20" s="14">
        <v>0</v>
      </c>
    </row>
    <row r="21" ht="20.25" spans="1:18">
      <c r="A21" s="10" t="s">
        <v>355</v>
      </c>
      <c r="B21" s="10" t="s">
        <v>356</v>
      </c>
      <c r="C21" s="10">
        <v>4224.152</v>
      </c>
      <c r="D21" s="10">
        <v>4501.906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1</v>
      </c>
      <c r="N21" s="14">
        <v>-1</v>
      </c>
      <c r="O21" s="14">
        <v>0</v>
      </c>
      <c r="P21" s="14">
        <v>2.014</v>
      </c>
      <c r="Q21" s="14">
        <v>0</v>
      </c>
      <c r="R21" s="14">
        <v>0</v>
      </c>
    </row>
    <row r="22" ht="20.25" spans="1:18">
      <c r="A22" s="10" t="s">
        <v>357</v>
      </c>
      <c r="B22" s="10" t="s">
        <v>358</v>
      </c>
      <c r="C22" s="10">
        <v>2246.095</v>
      </c>
      <c r="D22" s="10">
        <v>2488.824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2.129</v>
      </c>
      <c r="Q22" s="14">
        <v>0</v>
      </c>
      <c r="R22" s="14">
        <v>0</v>
      </c>
    </row>
    <row r="23" ht="20.25" spans="1:18">
      <c r="A23" s="10" t="s">
        <v>359</v>
      </c>
      <c r="B23" s="10" t="s">
        <v>360</v>
      </c>
      <c r="C23" s="10">
        <v>2627.382</v>
      </c>
      <c r="D23" s="10">
        <v>2869.775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-3.1</v>
      </c>
      <c r="Q23" s="14">
        <v>0</v>
      </c>
      <c r="R23" s="14">
        <v>0</v>
      </c>
    </row>
    <row r="24" ht="20.25" spans="1:18">
      <c r="A24" s="10" t="s">
        <v>361</v>
      </c>
      <c r="B24" s="10" t="s">
        <v>362</v>
      </c>
      <c r="C24" s="10">
        <v>8416.12</v>
      </c>
      <c r="D24" s="10">
        <v>9207.177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1</v>
      </c>
      <c r="N24" s="14">
        <v>-1</v>
      </c>
      <c r="O24" s="14">
        <v>0</v>
      </c>
      <c r="P24" s="14">
        <v>11.731</v>
      </c>
      <c r="Q24" s="14">
        <v>0</v>
      </c>
      <c r="R24" s="14">
        <v>0</v>
      </c>
    </row>
    <row r="25" ht="20.25" spans="1:18">
      <c r="A25" s="10" t="s">
        <v>363</v>
      </c>
      <c r="B25" s="10" t="s">
        <v>364</v>
      </c>
      <c r="C25" s="10">
        <v>1317.27</v>
      </c>
      <c r="D25" s="10">
        <v>1464.587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2.424</v>
      </c>
      <c r="Q25" s="14">
        <v>0</v>
      </c>
      <c r="R25" s="14">
        <v>0</v>
      </c>
    </row>
    <row r="26" ht="20.25" spans="1:18">
      <c r="A26" s="10" t="s">
        <v>365</v>
      </c>
      <c r="B26" s="10" t="s">
        <v>366</v>
      </c>
      <c r="C26" s="10">
        <v>1335.715</v>
      </c>
      <c r="D26" s="10">
        <v>1745.545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1</v>
      </c>
      <c r="L26" s="14">
        <v>2</v>
      </c>
      <c r="M26" s="14">
        <v>0</v>
      </c>
      <c r="N26" s="14">
        <v>1</v>
      </c>
      <c r="O26" s="14">
        <v>0</v>
      </c>
      <c r="P26" s="14">
        <v>4.335</v>
      </c>
      <c r="Q26" s="14">
        <v>0</v>
      </c>
      <c r="R26" s="14">
        <v>0</v>
      </c>
    </row>
    <row r="27" ht="20.25" spans="1:18">
      <c r="A27" s="10" t="s">
        <v>367</v>
      </c>
      <c r="B27" s="10" t="s">
        <v>368</v>
      </c>
      <c r="C27" s="10">
        <v>8018.143</v>
      </c>
      <c r="D27" s="10">
        <v>8607.421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6.132</v>
      </c>
      <c r="Q27" s="14">
        <v>0</v>
      </c>
      <c r="R27" s="14">
        <v>0</v>
      </c>
    </row>
    <row r="28" ht="20.25" spans="1:18">
      <c r="A28" s="10" t="s">
        <v>369</v>
      </c>
      <c r="B28" s="10" t="s">
        <v>370</v>
      </c>
      <c r="C28" s="10">
        <v>4692.456</v>
      </c>
      <c r="D28" s="10">
        <v>5246.495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9.475</v>
      </c>
      <c r="Q28" s="14">
        <v>0</v>
      </c>
      <c r="R28" s="14">
        <v>0</v>
      </c>
    </row>
    <row r="29" ht="20.25" spans="1:18">
      <c r="A29" s="10" t="s">
        <v>371</v>
      </c>
      <c r="B29" s="10" t="s">
        <v>372</v>
      </c>
      <c r="C29" s="10">
        <v>7404.481</v>
      </c>
      <c r="D29" s="10">
        <v>7849.873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0</v>
      </c>
      <c r="L29" s="14">
        <v>2</v>
      </c>
      <c r="M29" s="14">
        <v>0</v>
      </c>
      <c r="N29" s="14">
        <v>0</v>
      </c>
      <c r="O29" s="14">
        <v>0</v>
      </c>
      <c r="P29" s="14">
        <v>10.51</v>
      </c>
      <c r="Q29" s="14">
        <v>0</v>
      </c>
      <c r="R29" s="14">
        <v>0</v>
      </c>
    </row>
    <row r="30" ht="20.25" spans="1:18">
      <c r="A30" s="10" t="s">
        <v>373</v>
      </c>
      <c r="B30" s="10" t="s">
        <v>374</v>
      </c>
      <c r="C30" s="10">
        <v>5575.088</v>
      </c>
      <c r="D30" s="10">
        <v>6632.256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1</v>
      </c>
      <c r="L30" s="14">
        <v>2</v>
      </c>
      <c r="M30" s="14">
        <v>0</v>
      </c>
      <c r="N30" s="14">
        <v>0</v>
      </c>
      <c r="O30" s="14">
        <v>0</v>
      </c>
      <c r="P30" s="14">
        <v>17.188</v>
      </c>
      <c r="Q30" s="14">
        <v>0</v>
      </c>
      <c r="R30" s="14">
        <v>0</v>
      </c>
    </row>
    <row r="31" ht="20.25" spans="1:18">
      <c r="A31" s="10" t="s">
        <v>375</v>
      </c>
      <c r="B31" s="10" t="s">
        <v>376</v>
      </c>
      <c r="C31" s="10">
        <v>10013.292</v>
      </c>
      <c r="D31" s="10">
        <v>12638.09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1</v>
      </c>
      <c r="L31" s="14">
        <v>1</v>
      </c>
      <c r="M31" s="14">
        <v>0</v>
      </c>
      <c r="N31" s="14">
        <v>1</v>
      </c>
      <c r="O31" s="14">
        <v>0</v>
      </c>
      <c r="P31" s="14">
        <v>25.012</v>
      </c>
      <c r="Q31" s="14">
        <v>0</v>
      </c>
      <c r="R31" s="14">
        <v>1</v>
      </c>
    </row>
    <row r="32" ht="20.25" spans="1:18">
      <c r="A32" s="10" t="s">
        <v>377</v>
      </c>
      <c r="B32" s="10" t="s">
        <v>378</v>
      </c>
      <c r="C32" s="10">
        <v>1264.337</v>
      </c>
      <c r="D32" s="10">
        <v>1758.039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1</v>
      </c>
      <c r="L32" s="14">
        <v>2</v>
      </c>
      <c r="M32" s="14">
        <v>0</v>
      </c>
      <c r="N32" s="14">
        <v>0</v>
      </c>
      <c r="O32" s="14">
        <v>0</v>
      </c>
      <c r="P32" s="14">
        <v>8.165</v>
      </c>
      <c r="Q32" s="14">
        <v>0</v>
      </c>
      <c r="R32" s="14">
        <v>0</v>
      </c>
    </row>
    <row r="33" ht="20.25" spans="1:18">
      <c r="A33" s="10" t="s">
        <v>379</v>
      </c>
      <c r="B33" s="10" t="s">
        <v>380</v>
      </c>
      <c r="C33" s="10">
        <v>2627.982</v>
      </c>
      <c r="D33" s="10">
        <v>3237.309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2</v>
      </c>
      <c r="L33" s="14">
        <v>0</v>
      </c>
      <c r="M33" s="14">
        <v>1</v>
      </c>
      <c r="N33" s="14">
        <v>-1</v>
      </c>
      <c r="O33" s="14">
        <v>0</v>
      </c>
      <c r="P33" s="14">
        <v>7.748</v>
      </c>
      <c r="Q33" s="14">
        <v>0</v>
      </c>
      <c r="R33" s="14">
        <v>0</v>
      </c>
    </row>
    <row r="34" ht="20.25" spans="1:18">
      <c r="A34" s="10" t="s">
        <v>381</v>
      </c>
      <c r="B34" s="10" t="s">
        <v>382</v>
      </c>
      <c r="C34" s="10">
        <v>2424.594</v>
      </c>
      <c r="D34" s="10">
        <v>2684.603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4">
        <v>0</v>
      </c>
      <c r="L34" s="14">
        <v>2</v>
      </c>
      <c r="M34" s="14">
        <v>0</v>
      </c>
      <c r="N34" s="14">
        <v>0</v>
      </c>
      <c r="O34" s="14">
        <v>0</v>
      </c>
      <c r="P34" s="14">
        <v>4.317</v>
      </c>
      <c r="Q34" s="14">
        <v>0</v>
      </c>
      <c r="R34" s="14">
        <v>0</v>
      </c>
    </row>
    <row r="35" ht="20.25" spans="1:18">
      <c r="A35" s="10" t="s">
        <v>383</v>
      </c>
      <c r="B35" s="10" t="s">
        <v>384</v>
      </c>
      <c r="C35" s="10">
        <v>6953.689</v>
      </c>
      <c r="D35" s="10">
        <v>7721.643</v>
      </c>
      <c r="E35" s="10">
        <v>0</v>
      </c>
      <c r="F35" s="10">
        <v>0</v>
      </c>
      <c r="G35" s="10">
        <v>1</v>
      </c>
      <c r="H35" s="6">
        <v>0</v>
      </c>
      <c r="I35" s="6">
        <v>0</v>
      </c>
      <c r="J35" s="6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-0.347</v>
      </c>
      <c r="Q35" s="14">
        <v>0</v>
      </c>
      <c r="R35" s="14">
        <v>0</v>
      </c>
    </row>
    <row r="36" ht="20.25" spans="1:18">
      <c r="A36" s="10" t="s">
        <v>385</v>
      </c>
      <c r="B36" s="10" t="s">
        <v>386</v>
      </c>
      <c r="C36" s="10">
        <v>8254.05</v>
      </c>
      <c r="D36" s="10">
        <v>8929.747</v>
      </c>
      <c r="E36" s="10">
        <v>0</v>
      </c>
      <c r="F36" s="10">
        <v>0</v>
      </c>
      <c r="G36" s="10">
        <v>1</v>
      </c>
      <c r="H36" s="6">
        <v>0</v>
      </c>
      <c r="I36" s="6">
        <v>0</v>
      </c>
      <c r="J36" s="6">
        <v>0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4.773</v>
      </c>
      <c r="Q36" s="14">
        <v>0</v>
      </c>
      <c r="R36" s="14">
        <v>1</v>
      </c>
    </row>
    <row r="37" ht="20.25" spans="1:18">
      <c r="A37" s="10" t="s">
        <v>387</v>
      </c>
      <c r="B37" s="10" t="s">
        <v>388</v>
      </c>
      <c r="C37" s="10">
        <v>7634.411</v>
      </c>
      <c r="D37" s="10">
        <v>8810.702</v>
      </c>
      <c r="E37" s="10">
        <v>0</v>
      </c>
      <c r="F37" s="10">
        <v>0</v>
      </c>
      <c r="G37" s="10">
        <v>1</v>
      </c>
      <c r="H37" s="6">
        <v>0</v>
      </c>
      <c r="I37" s="6">
        <v>0</v>
      </c>
      <c r="J37" s="6">
        <v>0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21.025</v>
      </c>
      <c r="Q37" s="14">
        <v>0</v>
      </c>
      <c r="R37" s="14">
        <v>0</v>
      </c>
    </row>
    <row r="38" ht="20.25" spans="1:18">
      <c r="A38" s="10" t="s">
        <v>389</v>
      </c>
      <c r="B38" s="10" t="s">
        <v>390</v>
      </c>
      <c r="C38" s="10">
        <v>2544.073</v>
      </c>
      <c r="D38" s="10">
        <v>3003.527</v>
      </c>
      <c r="E38" s="10">
        <v>0</v>
      </c>
      <c r="F38" s="10">
        <v>0</v>
      </c>
      <c r="G38" s="10">
        <v>1</v>
      </c>
      <c r="H38" s="6">
        <v>0</v>
      </c>
      <c r="I38" s="6">
        <v>0</v>
      </c>
      <c r="J38" s="6">
        <v>0</v>
      </c>
      <c r="K38" s="14">
        <v>4</v>
      </c>
      <c r="L38" s="14">
        <v>0</v>
      </c>
      <c r="M38" s="14">
        <v>0</v>
      </c>
      <c r="N38" s="14">
        <v>1</v>
      </c>
      <c r="O38" s="14">
        <v>0</v>
      </c>
      <c r="P38" s="14">
        <v>3.728</v>
      </c>
      <c r="Q38" s="14">
        <v>0</v>
      </c>
      <c r="R38" s="14">
        <v>0</v>
      </c>
    </row>
    <row r="39" ht="20.25" spans="1:18">
      <c r="A39" s="10" t="s">
        <v>391</v>
      </c>
      <c r="B39" s="10" t="s">
        <v>392</v>
      </c>
      <c r="C39" s="10">
        <v>1610.867</v>
      </c>
      <c r="D39" s="10">
        <v>2362.302</v>
      </c>
      <c r="E39" s="10">
        <v>0</v>
      </c>
      <c r="F39" s="10">
        <v>0</v>
      </c>
      <c r="G39" s="10">
        <v>1</v>
      </c>
      <c r="H39" s="6">
        <v>0</v>
      </c>
      <c r="I39" s="6">
        <v>0</v>
      </c>
      <c r="J39" s="6">
        <v>0</v>
      </c>
      <c r="K39" s="14">
        <v>1</v>
      </c>
      <c r="L39" s="14">
        <v>2</v>
      </c>
      <c r="M39" s="14">
        <v>0</v>
      </c>
      <c r="N39" s="14">
        <v>0</v>
      </c>
      <c r="O39" s="14">
        <v>0</v>
      </c>
      <c r="P39" s="14">
        <v>9.249</v>
      </c>
      <c r="Q39" s="14">
        <v>0</v>
      </c>
      <c r="R39" s="14">
        <v>0</v>
      </c>
    </row>
    <row r="40" ht="20.25" spans="1:18">
      <c r="A40" s="10" t="s">
        <v>393</v>
      </c>
      <c r="B40" s="10" t="s">
        <v>394</v>
      </c>
      <c r="C40" s="10">
        <v>6410.24</v>
      </c>
      <c r="D40" s="10">
        <v>7868.096</v>
      </c>
      <c r="E40" s="10">
        <v>0</v>
      </c>
      <c r="F40" s="10">
        <v>0</v>
      </c>
      <c r="G40" s="10">
        <v>1</v>
      </c>
      <c r="H40" s="6">
        <v>0</v>
      </c>
      <c r="I40" s="6">
        <v>0</v>
      </c>
      <c r="J40" s="6">
        <v>0</v>
      </c>
      <c r="K40" s="14">
        <v>0</v>
      </c>
      <c r="L40" s="14">
        <v>1</v>
      </c>
      <c r="M40" s="14">
        <v>0</v>
      </c>
      <c r="N40" s="14">
        <v>0</v>
      </c>
      <c r="O40" s="14">
        <v>0</v>
      </c>
      <c r="P40" s="14">
        <v>8.48</v>
      </c>
      <c r="Q40" s="14">
        <v>0</v>
      </c>
      <c r="R40" s="14">
        <v>1</v>
      </c>
    </row>
    <row r="41" ht="20.25" spans="1:18">
      <c r="A41" s="10" t="s">
        <v>395</v>
      </c>
      <c r="B41" s="10" t="s">
        <v>396</v>
      </c>
      <c r="C41" s="10">
        <v>2381.155</v>
      </c>
      <c r="D41" s="10">
        <v>2884.756</v>
      </c>
      <c r="E41" s="10">
        <v>0</v>
      </c>
      <c r="F41" s="10">
        <v>0</v>
      </c>
      <c r="G41" s="10">
        <v>1</v>
      </c>
      <c r="H41" s="6">
        <v>0</v>
      </c>
      <c r="I41" s="6">
        <v>0</v>
      </c>
      <c r="J41" s="6">
        <v>0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9.677</v>
      </c>
      <c r="Q41" s="14">
        <v>0</v>
      </c>
      <c r="R41" s="14">
        <v>0</v>
      </c>
    </row>
    <row r="42" ht="20.25" spans="1:18">
      <c r="A42" s="10" t="s">
        <v>397</v>
      </c>
      <c r="B42" s="10" t="s">
        <v>398</v>
      </c>
      <c r="C42" s="10">
        <v>6440.408</v>
      </c>
      <c r="D42" s="10">
        <v>9257.283</v>
      </c>
      <c r="E42" s="10">
        <v>0</v>
      </c>
      <c r="F42" s="10">
        <v>0</v>
      </c>
      <c r="G42" s="10">
        <v>1</v>
      </c>
      <c r="H42" s="6">
        <v>0</v>
      </c>
      <c r="I42" s="6">
        <v>0</v>
      </c>
      <c r="J42" s="6">
        <v>0</v>
      </c>
      <c r="K42" s="14">
        <v>0</v>
      </c>
      <c r="L42" s="14">
        <v>1</v>
      </c>
      <c r="M42" s="14">
        <v>0</v>
      </c>
      <c r="N42" s="14">
        <v>0</v>
      </c>
      <c r="O42" s="14">
        <v>0</v>
      </c>
      <c r="P42" s="14">
        <v>11.669</v>
      </c>
      <c r="Q42" s="14">
        <v>0</v>
      </c>
      <c r="R42" s="14">
        <v>1</v>
      </c>
    </row>
    <row r="43" ht="20.25" spans="1:18">
      <c r="A43" s="10" t="s">
        <v>399</v>
      </c>
      <c r="B43" s="10" t="s">
        <v>400</v>
      </c>
      <c r="C43" s="10">
        <v>5328.229</v>
      </c>
      <c r="D43" s="10">
        <v>6128.48</v>
      </c>
      <c r="E43" s="10">
        <v>0</v>
      </c>
      <c r="F43" s="10">
        <v>0</v>
      </c>
      <c r="G43" s="10">
        <v>1</v>
      </c>
      <c r="H43" s="6">
        <v>0</v>
      </c>
      <c r="I43" s="6">
        <v>0</v>
      </c>
      <c r="J43" s="6">
        <v>0</v>
      </c>
      <c r="K43" s="14">
        <v>0</v>
      </c>
      <c r="L43" s="14">
        <v>2</v>
      </c>
      <c r="M43" s="14">
        <v>0</v>
      </c>
      <c r="N43" s="14">
        <v>0</v>
      </c>
      <c r="O43" s="14">
        <v>0</v>
      </c>
      <c r="P43" s="14">
        <v>13.955</v>
      </c>
      <c r="Q43" s="14">
        <v>0</v>
      </c>
      <c r="R43" s="14">
        <v>0</v>
      </c>
    </row>
    <row r="44" ht="20.25" spans="1:18">
      <c r="A44" s="10" t="s">
        <v>401</v>
      </c>
      <c r="B44" s="10" t="s">
        <v>402</v>
      </c>
      <c r="C44" s="10">
        <v>1849.516</v>
      </c>
      <c r="D44" s="10">
        <v>2100.799</v>
      </c>
      <c r="E44" s="10">
        <v>0</v>
      </c>
      <c r="F44" s="10">
        <v>0</v>
      </c>
      <c r="G44" s="10">
        <v>1</v>
      </c>
      <c r="H44" s="6">
        <v>0</v>
      </c>
      <c r="I44" s="6">
        <v>0</v>
      </c>
      <c r="J44" s="6">
        <v>0</v>
      </c>
      <c r="K44" s="14">
        <v>2</v>
      </c>
      <c r="L44" s="14">
        <v>1</v>
      </c>
      <c r="M44" s="14">
        <v>0</v>
      </c>
      <c r="N44" s="14">
        <v>1</v>
      </c>
      <c r="O44" s="14">
        <v>0</v>
      </c>
      <c r="P44" s="14">
        <v>0.797</v>
      </c>
      <c r="Q44" s="14">
        <v>0</v>
      </c>
      <c r="R44" s="14">
        <v>0</v>
      </c>
    </row>
    <row r="45" ht="20.25" spans="1:18">
      <c r="A45" s="10" t="s">
        <v>403</v>
      </c>
      <c r="B45" s="10" t="s">
        <v>404</v>
      </c>
      <c r="C45" s="10">
        <v>2125.996</v>
      </c>
      <c r="D45" s="10">
        <v>4069.285</v>
      </c>
      <c r="E45" s="10">
        <v>0</v>
      </c>
      <c r="F45" s="10">
        <v>0</v>
      </c>
      <c r="G45" s="10">
        <v>1</v>
      </c>
      <c r="H45" s="8">
        <v>0</v>
      </c>
      <c r="I45" s="8">
        <v>0</v>
      </c>
      <c r="J45" s="8">
        <v>0</v>
      </c>
      <c r="K45" s="14">
        <v>2</v>
      </c>
      <c r="L45" s="14">
        <v>2</v>
      </c>
      <c r="M45" s="14">
        <v>0</v>
      </c>
      <c r="N45" s="14">
        <v>1</v>
      </c>
      <c r="O45" s="14">
        <v>0</v>
      </c>
      <c r="P45" s="14">
        <v>17.65</v>
      </c>
      <c r="Q45" s="14">
        <v>0</v>
      </c>
      <c r="R45" s="14">
        <v>0</v>
      </c>
    </row>
    <row r="46" ht="20.25" spans="1:18">
      <c r="A46" s="10" t="s">
        <v>405</v>
      </c>
      <c r="B46" s="10" t="s">
        <v>406</v>
      </c>
      <c r="C46" s="10">
        <v>76923.203</v>
      </c>
      <c r="D46" s="10">
        <v>109685.648</v>
      </c>
      <c r="E46" s="10">
        <v>0</v>
      </c>
      <c r="F46" s="10">
        <v>0</v>
      </c>
      <c r="G46" s="10">
        <v>1</v>
      </c>
      <c r="H46" s="8">
        <v>0</v>
      </c>
      <c r="I46" s="8">
        <v>0</v>
      </c>
      <c r="J46" s="8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-220.42</v>
      </c>
      <c r="Q46" s="14">
        <v>0</v>
      </c>
      <c r="R46" s="14">
        <v>0</v>
      </c>
    </row>
    <row r="47" ht="20.25" spans="1:18">
      <c r="A47" s="10" t="s">
        <v>407</v>
      </c>
      <c r="B47" s="10" t="s">
        <v>408</v>
      </c>
      <c r="C47" s="10">
        <v>9771.606</v>
      </c>
      <c r="D47" s="10">
        <v>12873.771</v>
      </c>
      <c r="E47" s="10">
        <v>0</v>
      </c>
      <c r="F47" s="10">
        <v>0</v>
      </c>
      <c r="G47" s="10">
        <v>1</v>
      </c>
      <c r="H47" s="8">
        <v>0</v>
      </c>
      <c r="I47" s="8">
        <v>0</v>
      </c>
      <c r="J47" s="8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 s="14">
        <v>1.39</v>
      </c>
      <c r="Q47" s="14">
        <v>0</v>
      </c>
      <c r="R47" s="14">
        <v>0</v>
      </c>
    </row>
    <row r="48" ht="20.25" spans="1:18">
      <c r="A48" s="6" t="s">
        <v>409</v>
      </c>
      <c r="B48" s="6" t="s">
        <v>410</v>
      </c>
      <c r="C48" s="6">
        <v>6914.611</v>
      </c>
      <c r="D48" s="6">
        <v>8557.804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11.848</v>
      </c>
      <c r="K48" s="14">
        <v>3</v>
      </c>
      <c r="L48" s="14">
        <v>2</v>
      </c>
      <c r="M48" s="14">
        <v>-1</v>
      </c>
      <c r="N48" s="14">
        <v>1</v>
      </c>
      <c r="O48" s="14">
        <v>0</v>
      </c>
      <c r="P48" s="14">
        <v>27.504</v>
      </c>
      <c r="Q48" s="14">
        <v>0</v>
      </c>
      <c r="R48" s="14">
        <v>0</v>
      </c>
    </row>
    <row r="49" ht="20.25" spans="1:18">
      <c r="A49" s="6" t="s">
        <v>411</v>
      </c>
      <c r="B49" s="6" t="s">
        <v>412</v>
      </c>
      <c r="C49" s="6">
        <v>19018.381</v>
      </c>
      <c r="D49" s="6">
        <v>21571.926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5.381</v>
      </c>
      <c r="K49" s="14">
        <v>2</v>
      </c>
      <c r="L49" s="14">
        <v>2</v>
      </c>
      <c r="M49" s="14">
        <v>0</v>
      </c>
      <c r="N49" s="14">
        <v>0</v>
      </c>
      <c r="O49" s="14">
        <v>0</v>
      </c>
      <c r="P49" s="14">
        <v>5.165</v>
      </c>
      <c r="Q49" s="14">
        <v>0</v>
      </c>
      <c r="R49" s="14">
        <v>0</v>
      </c>
    </row>
    <row r="50" ht="20.25" spans="1:18">
      <c r="A50" s="6" t="s">
        <v>413</v>
      </c>
      <c r="B50" s="6" t="s">
        <v>414</v>
      </c>
      <c r="C50" s="6">
        <v>13369.689</v>
      </c>
      <c r="D50" s="6">
        <v>16204.025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16.335</v>
      </c>
      <c r="K50" s="14">
        <v>4</v>
      </c>
      <c r="L50" s="14">
        <v>2</v>
      </c>
      <c r="M50" s="14">
        <v>0</v>
      </c>
      <c r="N50" s="14">
        <v>0</v>
      </c>
      <c r="O50" s="14">
        <v>0</v>
      </c>
      <c r="P50" s="14">
        <v>14.052</v>
      </c>
      <c r="Q50" s="14">
        <v>0</v>
      </c>
      <c r="R50" s="14">
        <v>-1</v>
      </c>
    </row>
    <row r="51" ht="20.25" spans="1:18">
      <c r="A51" s="6" t="s">
        <v>415</v>
      </c>
      <c r="B51" s="6" t="s">
        <v>416</v>
      </c>
      <c r="C51" s="6">
        <v>72152.633</v>
      </c>
      <c r="D51" s="6">
        <v>84961.828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6.984</v>
      </c>
      <c r="K51" s="14">
        <v>3</v>
      </c>
      <c r="L51" s="14">
        <v>2</v>
      </c>
      <c r="M51" s="14">
        <v>-1</v>
      </c>
      <c r="N51" s="14">
        <v>0</v>
      </c>
      <c r="O51" s="14">
        <v>0</v>
      </c>
      <c r="P51" s="14">
        <v>54.786</v>
      </c>
      <c r="Q51" s="14">
        <v>0</v>
      </c>
      <c r="R51" s="14">
        <v>0</v>
      </c>
    </row>
    <row r="52" ht="20.25" spans="1:18">
      <c r="A52" s="6" t="s">
        <v>417</v>
      </c>
      <c r="B52" s="6" t="s">
        <v>418</v>
      </c>
      <c r="C52" s="6">
        <v>124492.938</v>
      </c>
      <c r="D52" s="6">
        <v>151029.75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3.194</v>
      </c>
      <c r="K52" s="14">
        <v>1</v>
      </c>
      <c r="L52" s="14">
        <v>1</v>
      </c>
      <c r="M52" s="14">
        <v>0</v>
      </c>
      <c r="N52" s="14">
        <v>1</v>
      </c>
      <c r="O52" s="14">
        <v>0</v>
      </c>
      <c r="P52" s="14">
        <v>170.076</v>
      </c>
      <c r="Q52" s="14">
        <v>0</v>
      </c>
      <c r="R52" s="14">
        <v>0</v>
      </c>
    </row>
    <row r="53" ht="20.25" spans="1:18">
      <c r="A53" s="6" t="s">
        <v>419</v>
      </c>
      <c r="B53" s="6" t="s">
        <v>420</v>
      </c>
      <c r="C53" s="6">
        <v>3203.738</v>
      </c>
      <c r="D53" s="6">
        <v>3784.199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1.028</v>
      </c>
      <c r="K53" s="14">
        <v>1</v>
      </c>
      <c r="L53" s="14">
        <v>2</v>
      </c>
      <c r="M53" s="14">
        <v>0</v>
      </c>
      <c r="N53" s="14">
        <v>0</v>
      </c>
      <c r="O53" s="14">
        <v>0</v>
      </c>
      <c r="P53" s="14">
        <v>6.295</v>
      </c>
      <c r="Q53" s="14">
        <v>0</v>
      </c>
      <c r="R53" s="14">
        <v>0</v>
      </c>
    </row>
    <row r="54" ht="20.25" spans="1:18">
      <c r="A54" s="6" t="s">
        <v>421</v>
      </c>
      <c r="B54" s="6" t="s">
        <v>422</v>
      </c>
      <c r="C54" s="6">
        <v>241795.844</v>
      </c>
      <c r="D54" s="6">
        <v>288783.156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6.643</v>
      </c>
      <c r="K54" s="14">
        <v>1</v>
      </c>
      <c r="L54" s="14">
        <v>1</v>
      </c>
      <c r="M54" s="14">
        <v>0</v>
      </c>
      <c r="N54" s="14">
        <v>0</v>
      </c>
      <c r="O54" s="14">
        <v>0</v>
      </c>
      <c r="P54" s="14">
        <v>-164.689</v>
      </c>
      <c r="Q54" s="14">
        <v>0</v>
      </c>
      <c r="R54" s="14">
        <v>-1</v>
      </c>
    </row>
    <row r="55" ht="20.25" spans="1:18">
      <c r="A55" s="6" t="s">
        <v>423</v>
      </c>
      <c r="B55" s="6" t="s">
        <v>424</v>
      </c>
      <c r="C55" s="6">
        <v>5651.218</v>
      </c>
      <c r="D55" s="6">
        <v>6373.462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2.431</v>
      </c>
      <c r="K55" s="14">
        <v>0</v>
      </c>
      <c r="L55" s="14">
        <v>2</v>
      </c>
      <c r="M55" s="14">
        <v>0</v>
      </c>
      <c r="N55" s="14">
        <v>0</v>
      </c>
      <c r="O55" s="14">
        <v>1</v>
      </c>
      <c r="P55" s="14">
        <v>4.999</v>
      </c>
      <c r="Q55" s="14">
        <v>0</v>
      </c>
      <c r="R55" s="14">
        <v>0</v>
      </c>
    </row>
    <row r="56" ht="20.25" spans="1:18">
      <c r="A56" s="6" t="s">
        <v>425</v>
      </c>
      <c r="B56" s="6" t="s">
        <v>426</v>
      </c>
      <c r="C56" s="6">
        <v>3344.472</v>
      </c>
      <c r="D56" s="6">
        <v>4261.618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3.087</v>
      </c>
      <c r="K56" s="14">
        <v>3</v>
      </c>
      <c r="L56" s="14">
        <v>2</v>
      </c>
      <c r="M56" s="14">
        <v>0</v>
      </c>
      <c r="N56" s="14">
        <v>1</v>
      </c>
      <c r="O56" s="14">
        <v>0</v>
      </c>
      <c r="P56" s="14">
        <v>-17.026</v>
      </c>
      <c r="Q56" s="14">
        <v>0</v>
      </c>
      <c r="R56" s="14">
        <v>0</v>
      </c>
    </row>
    <row r="57" ht="20.25" spans="1:18">
      <c r="A57" s="6" t="s">
        <v>427</v>
      </c>
      <c r="B57" s="6" t="s">
        <v>428</v>
      </c>
      <c r="C57" s="6">
        <v>21868.453</v>
      </c>
      <c r="D57" s="6">
        <v>24997.16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10.905</v>
      </c>
      <c r="K57" s="14">
        <v>4</v>
      </c>
      <c r="L57" s="14">
        <v>2</v>
      </c>
      <c r="M57" s="14">
        <v>-1</v>
      </c>
      <c r="N57" s="14">
        <v>1</v>
      </c>
      <c r="O57" s="14">
        <v>0</v>
      </c>
      <c r="P57" s="14">
        <v>37.463</v>
      </c>
      <c r="Q57" s="14">
        <v>1</v>
      </c>
      <c r="R57" s="14">
        <v>0</v>
      </c>
    </row>
    <row r="58" ht="20.25" spans="1:18">
      <c r="A58" s="8" t="s">
        <v>429</v>
      </c>
      <c r="B58" s="8" t="s">
        <v>430</v>
      </c>
      <c r="C58" s="8">
        <v>3521.532</v>
      </c>
      <c r="D58" s="8">
        <v>4161.875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4.176</v>
      </c>
      <c r="K58" s="14">
        <v>1</v>
      </c>
      <c r="L58" s="14">
        <v>2</v>
      </c>
      <c r="M58" s="14">
        <v>0</v>
      </c>
      <c r="N58" s="14">
        <v>0</v>
      </c>
      <c r="O58" s="14">
        <v>0</v>
      </c>
      <c r="P58" s="14">
        <v>-5.256</v>
      </c>
      <c r="Q58" s="14">
        <v>0</v>
      </c>
      <c r="R58" s="14">
        <v>-1</v>
      </c>
    </row>
    <row r="59" ht="20.25" spans="1:18">
      <c r="A59" s="6" t="s">
        <v>431</v>
      </c>
      <c r="B59" s="6" t="s">
        <v>432</v>
      </c>
      <c r="C59" s="6">
        <v>180.691</v>
      </c>
      <c r="D59" s="6">
        <v>325.053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0.171</v>
      </c>
      <c r="K59" s="14">
        <v>4</v>
      </c>
      <c r="L59" s="14">
        <v>2</v>
      </c>
      <c r="M59" s="14">
        <v>0</v>
      </c>
      <c r="N59" s="14">
        <v>0</v>
      </c>
      <c r="O59" s="14">
        <v>0</v>
      </c>
      <c r="P59" s="14">
        <v>0.428</v>
      </c>
      <c r="Q59" s="14">
        <v>0</v>
      </c>
      <c r="R59" s="14">
        <v>1</v>
      </c>
    </row>
    <row r="60" ht="20.25" spans="1:18">
      <c r="A60" s="6" t="s">
        <v>433</v>
      </c>
      <c r="B60" s="6" t="s">
        <v>434</v>
      </c>
      <c r="C60" s="6">
        <v>4440.047</v>
      </c>
      <c r="D60" s="6">
        <v>4894.007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1.354</v>
      </c>
      <c r="K60" s="14">
        <v>0</v>
      </c>
      <c r="L60" s="14">
        <v>2</v>
      </c>
      <c r="M60" s="14">
        <v>0</v>
      </c>
      <c r="N60" s="14">
        <v>0</v>
      </c>
      <c r="O60" s="14">
        <v>0</v>
      </c>
      <c r="P60" s="14">
        <v>12.974</v>
      </c>
      <c r="Q60" s="14">
        <v>0</v>
      </c>
      <c r="R60" s="14">
        <v>0</v>
      </c>
    </row>
    <row r="61" ht="20.25" spans="1:18">
      <c r="A61" s="6" t="s">
        <v>435</v>
      </c>
      <c r="B61" s="6" t="s">
        <v>436</v>
      </c>
      <c r="C61" s="6">
        <v>1916.968</v>
      </c>
      <c r="D61" s="6">
        <v>2419.493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2.171</v>
      </c>
      <c r="K61" s="14">
        <v>1</v>
      </c>
      <c r="L61" s="14">
        <v>2</v>
      </c>
      <c r="M61" s="14">
        <v>-1</v>
      </c>
      <c r="N61" s="14">
        <v>1</v>
      </c>
      <c r="O61" s="14">
        <v>0</v>
      </c>
      <c r="P61" s="14">
        <v>5.47</v>
      </c>
      <c r="Q61" s="14">
        <v>0</v>
      </c>
      <c r="R61" s="14">
        <v>0</v>
      </c>
    </row>
    <row r="62" ht="20.25" spans="1:18">
      <c r="A62" s="6" t="s">
        <v>437</v>
      </c>
      <c r="B62" s="6" t="s">
        <v>438</v>
      </c>
      <c r="C62" s="6">
        <v>3272.343</v>
      </c>
      <c r="D62" s="6">
        <v>3549.83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7.299</v>
      </c>
      <c r="K62" s="14">
        <v>3</v>
      </c>
      <c r="L62" s="14">
        <v>2</v>
      </c>
      <c r="M62" s="14">
        <v>0</v>
      </c>
      <c r="N62" s="14">
        <v>0</v>
      </c>
      <c r="O62" s="14">
        <v>0</v>
      </c>
      <c r="P62" s="14">
        <v>-9.851</v>
      </c>
      <c r="Q62" s="14">
        <v>0</v>
      </c>
      <c r="R62" s="14">
        <v>0</v>
      </c>
    </row>
    <row r="63" ht="20.25" spans="1:18">
      <c r="A63" s="6" t="s">
        <v>439</v>
      </c>
      <c r="B63" s="6" t="s">
        <v>440</v>
      </c>
      <c r="C63" s="6">
        <v>16156.468</v>
      </c>
      <c r="D63" s="6">
        <v>18435.795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4.286</v>
      </c>
      <c r="K63" s="14">
        <v>2</v>
      </c>
      <c r="L63" s="14">
        <v>0</v>
      </c>
      <c r="M63" s="14">
        <v>0</v>
      </c>
      <c r="N63" s="14">
        <v>0</v>
      </c>
      <c r="O63" s="14">
        <v>0</v>
      </c>
      <c r="P63" s="14">
        <v>-44.332</v>
      </c>
      <c r="Q63" s="14">
        <v>0</v>
      </c>
      <c r="R63" s="14">
        <v>0</v>
      </c>
    </row>
    <row r="64" ht="20.25" spans="1:18">
      <c r="A64" s="6" t="s">
        <v>441</v>
      </c>
      <c r="B64" s="6" t="s">
        <v>442</v>
      </c>
      <c r="C64" s="6">
        <v>2974.695</v>
      </c>
      <c r="D64" s="6">
        <v>3609.463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2.883</v>
      </c>
      <c r="K64" s="14">
        <v>0</v>
      </c>
      <c r="L64" s="14">
        <v>2</v>
      </c>
      <c r="M64" s="14">
        <v>0</v>
      </c>
      <c r="N64" s="14">
        <v>-1</v>
      </c>
      <c r="O64" s="14">
        <v>0</v>
      </c>
      <c r="P64" s="14">
        <v>-4.19</v>
      </c>
      <c r="Q64" s="14">
        <v>-1</v>
      </c>
      <c r="R64" s="14">
        <v>-1</v>
      </c>
    </row>
    <row r="65" ht="20.25" spans="1:18">
      <c r="A65" s="6" t="s">
        <v>443</v>
      </c>
      <c r="B65" s="6" t="s">
        <v>444</v>
      </c>
      <c r="C65" s="6">
        <v>3430.894</v>
      </c>
      <c r="D65" s="6">
        <v>3560.013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1.722</v>
      </c>
      <c r="K65" s="14">
        <v>2</v>
      </c>
      <c r="L65" s="14">
        <v>2</v>
      </c>
      <c r="M65" s="14">
        <v>0</v>
      </c>
      <c r="N65" s="14">
        <v>0</v>
      </c>
      <c r="O65" s="14">
        <v>0</v>
      </c>
      <c r="P65" s="14">
        <v>-0.263</v>
      </c>
      <c r="Q65" s="14">
        <v>0</v>
      </c>
      <c r="R65" s="14">
        <v>0</v>
      </c>
    </row>
    <row r="66" ht="20.25" spans="1:18">
      <c r="A66" s="6" t="s">
        <v>445</v>
      </c>
      <c r="B66" s="6" t="s">
        <v>446</v>
      </c>
      <c r="C66" s="6">
        <v>7352.329</v>
      </c>
      <c r="D66" s="6">
        <v>8176.697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8.803</v>
      </c>
      <c r="K66" s="14">
        <v>4</v>
      </c>
      <c r="L66" s="14">
        <v>2</v>
      </c>
      <c r="M66" s="14">
        <v>-1</v>
      </c>
      <c r="N66" s="14">
        <v>0</v>
      </c>
      <c r="O66" s="14">
        <v>0</v>
      </c>
      <c r="P66" s="14">
        <v>7.67</v>
      </c>
      <c r="Q66" s="14">
        <v>0</v>
      </c>
      <c r="R66" s="14">
        <v>0</v>
      </c>
    </row>
    <row r="67" ht="20.25" spans="1:18">
      <c r="A67" s="6" t="s">
        <v>447</v>
      </c>
      <c r="B67" s="6" t="s">
        <v>448</v>
      </c>
      <c r="C67" s="6">
        <v>6526.256</v>
      </c>
      <c r="D67" s="6">
        <v>7221.272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6.608</v>
      </c>
      <c r="K67" s="14">
        <v>3</v>
      </c>
      <c r="L67" s="14">
        <v>0</v>
      </c>
      <c r="M67" s="14">
        <v>-1</v>
      </c>
      <c r="N67" s="14">
        <v>1</v>
      </c>
      <c r="O67" s="14">
        <v>0</v>
      </c>
      <c r="P67" s="14">
        <v>-16.393</v>
      </c>
      <c r="Q67" s="14">
        <v>0</v>
      </c>
      <c r="R67" s="14">
        <v>0</v>
      </c>
    </row>
    <row r="68" ht="20.25" spans="1:18">
      <c r="A68" s="6" t="s">
        <v>449</v>
      </c>
      <c r="B68" s="6" t="s">
        <v>450</v>
      </c>
      <c r="C68" s="6">
        <v>13572.279</v>
      </c>
      <c r="D68" s="6">
        <v>15360.48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4.454</v>
      </c>
      <c r="K68" s="14">
        <v>2</v>
      </c>
      <c r="L68" s="14">
        <v>2</v>
      </c>
      <c r="M68" s="14">
        <v>-1</v>
      </c>
      <c r="N68" s="14">
        <v>1</v>
      </c>
      <c r="O68" s="14">
        <v>0</v>
      </c>
      <c r="P68" s="14">
        <v>5.629</v>
      </c>
      <c r="Q68" s="14">
        <v>0</v>
      </c>
      <c r="R68" s="14">
        <v>0</v>
      </c>
    </row>
    <row r="69" ht="20.25" spans="1:18">
      <c r="A69" s="6" t="s">
        <v>451</v>
      </c>
      <c r="B69" s="6" t="s">
        <v>452</v>
      </c>
      <c r="C69" s="6">
        <v>19150.918</v>
      </c>
      <c r="D69" s="6">
        <v>21310.297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3.667</v>
      </c>
      <c r="K69" s="14">
        <v>2</v>
      </c>
      <c r="L69" s="14">
        <v>2</v>
      </c>
      <c r="M69" s="14">
        <v>-1</v>
      </c>
      <c r="N69" s="14">
        <v>1</v>
      </c>
      <c r="O69" s="14">
        <v>0</v>
      </c>
      <c r="P69" s="14">
        <v>-9.426</v>
      </c>
      <c r="Q69" s="14">
        <v>0</v>
      </c>
      <c r="R69" s="14">
        <v>0</v>
      </c>
    </row>
    <row r="70" ht="20.25" spans="1:18">
      <c r="A70" s="6" t="s">
        <v>453</v>
      </c>
      <c r="B70" s="6" t="s">
        <v>454</v>
      </c>
      <c r="C70" s="6">
        <v>2395.6</v>
      </c>
      <c r="D70" s="6">
        <v>3103.491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13.14</v>
      </c>
      <c r="K70" s="14">
        <v>2</v>
      </c>
      <c r="L70" s="14">
        <v>0</v>
      </c>
      <c r="M70" s="14">
        <v>1</v>
      </c>
      <c r="N70" s="14">
        <v>-1</v>
      </c>
      <c r="O70" s="14">
        <v>0</v>
      </c>
      <c r="P70" s="14">
        <v>1.476</v>
      </c>
      <c r="Q70" s="14">
        <v>0</v>
      </c>
      <c r="R70" s="14">
        <v>0</v>
      </c>
    </row>
    <row r="71" ht="20.25" spans="1:18">
      <c r="A71" s="6" t="s">
        <v>455</v>
      </c>
      <c r="B71" s="6" t="s">
        <v>456</v>
      </c>
      <c r="C71" s="6">
        <v>2321.309</v>
      </c>
      <c r="D71" s="6">
        <v>2813.855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17.096</v>
      </c>
      <c r="K71" s="14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-32.71</v>
      </c>
      <c r="Q71" s="14">
        <v>0</v>
      </c>
      <c r="R71" s="14">
        <v>0</v>
      </c>
    </row>
    <row r="72" ht="20.25" spans="1:18">
      <c r="A72" s="6" t="s">
        <v>457</v>
      </c>
      <c r="B72" s="6" t="s">
        <v>458</v>
      </c>
      <c r="C72" s="6">
        <v>2244.007</v>
      </c>
      <c r="D72" s="6">
        <v>2882.073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11.128</v>
      </c>
      <c r="K72" s="14">
        <v>2</v>
      </c>
      <c r="L72" s="14">
        <v>1</v>
      </c>
      <c r="M72" s="14">
        <v>0</v>
      </c>
      <c r="N72" s="14">
        <v>-1</v>
      </c>
      <c r="O72" s="14">
        <v>0</v>
      </c>
      <c r="P72" s="14">
        <v>-6.525</v>
      </c>
      <c r="Q72" s="14">
        <v>0</v>
      </c>
      <c r="R72" s="14">
        <v>-1</v>
      </c>
    </row>
    <row r="73" ht="20.25" spans="1:18">
      <c r="A73" s="6" t="s">
        <v>459</v>
      </c>
      <c r="B73" s="6" t="s">
        <v>460</v>
      </c>
      <c r="C73" s="6">
        <v>4941.473</v>
      </c>
      <c r="D73" s="6">
        <v>5905.145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4.068</v>
      </c>
      <c r="K73" s="14">
        <v>1</v>
      </c>
      <c r="L73" s="14">
        <v>2</v>
      </c>
      <c r="M73" s="14">
        <v>0</v>
      </c>
      <c r="N73" s="14">
        <v>0</v>
      </c>
      <c r="O73" s="14">
        <v>0</v>
      </c>
      <c r="P73" s="14">
        <v>11.097</v>
      </c>
      <c r="Q73" s="14">
        <v>0</v>
      </c>
      <c r="R73" s="14">
        <v>0</v>
      </c>
    </row>
    <row r="74" ht="20.25" spans="1:18">
      <c r="A74" s="6" t="s">
        <v>461</v>
      </c>
      <c r="B74" s="6" t="s">
        <v>462</v>
      </c>
      <c r="C74" s="6">
        <v>5593.465</v>
      </c>
      <c r="D74" s="6">
        <v>5966.902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5.388</v>
      </c>
      <c r="K74" s="14">
        <v>1</v>
      </c>
      <c r="L74" s="14">
        <v>2</v>
      </c>
      <c r="M74" s="14">
        <v>-1</v>
      </c>
      <c r="N74" s="14">
        <v>1</v>
      </c>
      <c r="O74" s="14">
        <v>0</v>
      </c>
      <c r="P74" s="14">
        <v>0.669</v>
      </c>
      <c r="Q74" s="14">
        <v>0</v>
      </c>
      <c r="R74" s="14">
        <v>0</v>
      </c>
    </row>
    <row r="75" ht="20.25" spans="1:18">
      <c r="A75" s="6" t="s">
        <v>463</v>
      </c>
      <c r="B75" s="6" t="s">
        <v>464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4">
        <v>4</v>
      </c>
      <c r="L75" s="14">
        <v>1</v>
      </c>
      <c r="M75" s="14">
        <v>0</v>
      </c>
      <c r="N75" s="14">
        <v>0</v>
      </c>
      <c r="O75" s="14">
        <v>0</v>
      </c>
      <c r="P75" s="14">
        <v>-0.703</v>
      </c>
      <c r="Q75" s="14">
        <v>0</v>
      </c>
      <c r="R75" s="14">
        <v>-1</v>
      </c>
    </row>
    <row r="76" ht="20.25" spans="1:18">
      <c r="A76" s="6" t="s">
        <v>465</v>
      </c>
      <c r="B76" s="6" t="s">
        <v>466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14">
        <v>21.073</v>
      </c>
      <c r="Q76" s="14">
        <v>0</v>
      </c>
      <c r="R76" s="14">
        <v>0</v>
      </c>
    </row>
    <row r="77" ht="20.25" spans="1:18">
      <c r="A77" s="6" t="s">
        <v>467</v>
      </c>
      <c r="B77" s="6" t="s">
        <v>468</v>
      </c>
      <c r="C77" s="6">
        <v>4518.443</v>
      </c>
      <c r="D77" s="6">
        <v>5206.344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4.513</v>
      </c>
      <c r="K77" s="14">
        <v>1</v>
      </c>
      <c r="L77" s="14">
        <v>2</v>
      </c>
      <c r="M77" s="14">
        <v>0</v>
      </c>
      <c r="N77" s="14">
        <v>1</v>
      </c>
      <c r="O77" s="14">
        <v>0</v>
      </c>
      <c r="P77" s="14">
        <v>13.624</v>
      </c>
      <c r="Q77" s="14">
        <v>0</v>
      </c>
      <c r="R77" s="14">
        <v>1</v>
      </c>
    </row>
    <row r="78" ht="20.25" spans="1:18">
      <c r="A78" s="6" t="s">
        <v>469</v>
      </c>
      <c r="B78" s="6" t="s">
        <v>470</v>
      </c>
      <c r="C78" s="6">
        <v>3267.349</v>
      </c>
      <c r="D78" s="6">
        <v>3563.478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4.031</v>
      </c>
      <c r="K78" s="14">
        <v>3</v>
      </c>
      <c r="L78" s="14">
        <v>2</v>
      </c>
      <c r="M78" s="14">
        <v>0</v>
      </c>
      <c r="N78" s="14">
        <v>1</v>
      </c>
      <c r="O78" s="14">
        <v>0</v>
      </c>
      <c r="P78" s="14">
        <v>11.263</v>
      </c>
      <c r="Q78" s="14">
        <v>0</v>
      </c>
      <c r="R78" s="14">
        <v>0</v>
      </c>
    </row>
    <row r="79" ht="20.25" spans="1:18">
      <c r="A79" s="6" t="s">
        <v>471</v>
      </c>
      <c r="B79" s="6" t="s">
        <v>472</v>
      </c>
      <c r="C79" s="6">
        <v>2273.362</v>
      </c>
      <c r="D79" s="6">
        <v>2449.576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4.657</v>
      </c>
      <c r="K79" s="14">
        <v>4</v>
      </c>
      <c r="L79" s="14">
        <v>2</v>
      </c>
      <c r="M79" s="14">
        <v>0</v>
      </c>
      <c r="N79" s="14">
        <v>1</v>
      </c>
      <c r="O79" s="14">
        <v>0</v>
      </c>
      <c r="P79" s="14">
        <v>7.855</v>
      </c>
      <c r="Q79" s="14">
        <v>0</v>
      </c>
      <c r="R79" s="14">
        <v>1</v>
      </c>
    </row>
    <row r="80" ht="20.25" spans="1:18">
      <c r="A80" s="6" t="s">
        <v>473</v>
      </c>
      <c r="B80" s="6" t="s">
        <v>474</v>
      </c>
      <c r="C80" s="6">
        <v>4425.756</v>
      </c>
      <c r="D80" s="6">
        <v>5137.782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5.36</v>
      </c>
      <c r="K80" s="14">
        <v>2</v>
      </c>
      <c r="L80" s="14">
        <v>2</v>
      </c>
      <c r="M80" s="14">
        <v>0</v>
      </c>
      <c r="N80" s="14">
        <v>1</v>
      </c>
      <c r="O80" s="14">
        <v>0</v>
      </c>
      <c r="P80" s="14">
        <v>10.107</v>
      </c>
      <c r="Q80" s="14">
        <v>0</v>
      </c>
      <c r="R80" s="14">
        <v>1</v>
      </c>
    </row>
    <row r="81" ht="20.25" spans="1:18">
      <c r="A81" s="6" t="s">
        <v>475</v>
      </c>
      <c r="B81" s="6" t="s">
        <v>476</v>
      </c>
      <c r="C81" s="6">
        <v>64150.082</v>
      </c>
      <c r="D81" s="6">
        <v>76198.383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7.015</v>
      </c>
      <c r="K81" s="14">
        <v>3</v>
      </c>
      <c r="L81" s="14">
        <v>2</v>
      </c>
      <c r="M81" s="14">
        <v>0</v>
      </c>
      <c r="N81" s="14">
        <v>0</v>
      </c>
      <c r="O81" s="14">
        <v>0</v>
      </c>
      <c r="P81" s="14">
        <v>58.072</v>
      </c>
      <c r="Q81" s="14">
        <v>0</v>
      </c>
      <c r="R81" s="14">
        <v>0</v>
      </c>
    </row>
    <row r="82" ht="20.25" spans="1:18">
      <c r="A82" s="8" t="s">
        <v>477</v>
      </c>
      <c r="B82" s="8" t="s">
        <v>478</v>
      </c>
      <c r="C82" s="8">
        <v>3741.306</v>
      </c>
      <c r="D82" s="8">
        <v>4304.681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7.736</v>
      </c>
      <c r="K82" s="14">
        <v>2</v>
      </c>
      <c r="L82" s="14">
        <v>1</v>
      </c>
      <c r="M82" s="14">
        <v>-1</v>
      </c>
      <c r="N82" s="14">
        <v>1</v>
      </c>
      <c r="O82" s="14">
        <v>0</v>
      </c>
      <c r="P82" s="14">
        <v>1.767</v>
      </c>
      <c r="Q82" s="14">
        <v>0</v>
      </c>
      <c r="R82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2024-09-25T14:52:41Z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9DDD89A03D6D448D9D38991890D9BCCD_13</vt:lpwstr>
  </property>
  <property fmtid="{D5CDD505-2E9C-101B-9397-08002B2CF9AE}" pid="3" name="KSOProductBuildVer">
    <vt:lpwstr>2052-12.1.0.15712</vt:lpwstr>
  </property>
</Properties>
</file>