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<sst xmlns="http://schemas.openxmlformats.org/spreadsheetml/2006/main" count="1373" uniqueCount="1162">
  <si>
    <t>京沪深强转弱</t>
  </si>
  <si>
    <t>京沪深弱转强</t>
  </si>
  <si>
    <t>说明：数据来自公开数据的统计结果展示，不是建议或推荐，请量力而行，风险自担</t>
  </si>
  <si>
    <t>代码</t>
  </si>
  <si>
    <t>简称</t>
  </si>
  <si>
    <t>总市值</t>
  </si>
  <si>
    <t>工业富联</t>
  </si>
  <si>
    <t>3824.57亿</t>
  </si>
  <si>
    <t>中国移动</t>
  </si>
  <si>
    <t>21508.92亿</t>
  </si>
  <si>
    <t>中信银行</t>
  </si>
  <si>
    <t>3105.85亿</t>
  </si>
  <si>
    <t>宁德时代</t>
  </si>
  <si>
    <t>8071.81亿</t>
  </si>
  <si>
    <t>中信证券</t>
  </si>
  <si>
    <t>2804.05亿</t>
  </si>
  <si>
    <t>中国平安</t>
  </si>
  <si>
    <t>7810.37亿</t>
  </si>
  <si>
    <t>海天味业</t>
  </si>
  <si>
    <t>1993.48亿</t>
  </si>
  <si>
    <t>交通银行</t>
  </si>
  <si>
    <t>4812.22亿</t>
  </si>
  <si>
    <t>顺丰控股</t>
  </si>
  <si>
    <t>1739.51亿</t>
  </si>
  <si>
    <t>紫金矿业</t>
  </si>
  <si>
    <t>3901.63亿</t>
  </si>
  <si>
    <t>中国联通</t>
  </si>
  <si>
    <t>1421.49亿</t>
  </si>
  <si>
    <t>兴业银行</t>
  </si>
  <si>
    <t>3317.66亿</t>
  </si>
  <si>
    <t>洛阳钼业</t>
  </si>
  <si>
    <t>1410.43亿</t>
  </si>
  <si>
    <t>恒瑞医药</t>
  </si>
  <si>
    <t>2855.88亿</t>
  </si>
  <si>
    <t>中国银河</t>
  </si>
  <si>
    <t>1223.56亿</t>
  </si>
  <si>
    <t>京沪高铁</t>
  </si>
  <si>
    <t>2587.91亿</t>
  </si>
  <si>
    <t>山东黄金</t>
  </si>
  <si>
    <t>1143.86亿</t>
  </si>
  <si>
    <t>海尔智家</t>
  </si>
  <si>
    <t>2372.29亿</t>
  </si>
  <si>
    <t>中国铝业</t>
  </si>
  <si>
    <t>1084.41亿</t>
  </si>
  <si>
    <t>陕西煤业</t>
  </si>
  <si>
    <t>2159.08亿</t>
  </si>
  <si>
    <t>宝丰能源</t>
  </si>
  <si>
    <t>1059.67亿</t>
  </si>
  <si>
    <t>中国广核</t>
  </si>
  <si>
    <t>1994.70亿</t>
  </si>
  <si>
    <t>申万宏源</t>
  </si>
  <si>
    <t>1059.19亿</t>
  </si>
  <si>
    <t>光大银行</t>
  </si>
  <si>
    <t>1796.20亿</t>
  </si>
  <si>
    <t>航发动力</t>
  </si>
  <si>
    <t>916.70亿</t>
  </si>
  <si>
    <t>北方华创</t>
  </si>
  <si>
    <t>1556.05亿</t>
  </si>
  <si>
    <t>中国能建</t>
  </si>
  <si>
    <t>846.33亿</t>
  </si>
  <si>
    <t>三一重工</t>
  </si>
  <si>
    <t>1294.98亿</t>
  </si>
  <si>
    <t>徐工机械</t>
  </si>
  <si>
    <t>717.24亿</t>
  </si>
  <si>
    <t>中航沈飞</t>
  </si>
  <si>
    <t>1115.51亿</t>
  </si>
  <si>
    <t>浙商银行</t>
  </si>
  <si>
    <t>681.12亿</t>
  </si>
  <si>
    <t>新华保险</t>
  </si>
  <si>
    <t>999.19亿</t>
  </si>
  <si>
    <t>合盛硅业</t>
  </si>
  <si>
    <t>584.01亿</t>
  </si>
  <si>
    <t>华夏银行</t>
  </si>
  <si>
    <t>975.59亿</t>
  </si>
  <si>
    <t>澜起科技</t>
  </si>
  <si>
    <t>583.49亿</t>
  </si>
  <si>
    <t>国电电力</t>
  </si>
  <si>
    <t>865.03亿</t>
  </si>
  <si>
    <t>中国通号</t>
  </si>
  <si>
    <t>519.96亿</t>
  </si>
  <si>
    <t>浙能电力</t>
  </si>
  <si>
    <t>765.64亿</t>
  </si>
  <si>
    <t>华域汽车</t>
  </si>
  <si>
    <t>491.51亿</t>
  </si>
  <si>
    <t>上海医药</t>
  </si>
  <si>
    <t>681.57亿</t>
  </si>
  <si>
    <t>中天科技</t>
  </si>
  <si>
    <t>450.51亿</t>
  </si>
  <si>
    <t>中航西飞</t>
  </si>
  <si>
    <t>640.08亿</t>
  </si>
  <si>
    <t>天孚通信</t>
  </si>
  <si>
    <t>425.46亿</t>
  </si>
  <si>
    <t>歌尔股份</t>
  </si>
  <si>
    <t>633.20亿</t>
  </si>
  <si>
    <t>生益科技</t>
  </si>
  <si>
    <t>414.94亿</t>
  </si>
  <si>
    <t>时代电气</t>
  </si>
  <si>
    <t>621.50亿</t>
  </si>
  <si>
    <t>北汽蓝谷</t>
  </si>
  <si>
    <t>366.18亿</t>
  </si>
  <si>
    <t>中金黄金</t>
  </si>
  <si>
    <t>609.79亿</t>
  </si>
  <si>
    <t>龙芯中科</t>
  </si>
  <si>
    <t>360.10亿</t>
  </si>
  <si>
    <t>三环集团</t>
  </si>
  <si>
    <t>567.86亿</t>
  </si>
  <si>
    <t>中船防务</t>
  </si>
  <si>
    <t>357.19亿</t>
  </si>
  <si>
    <t>新奥股份</t>
  </si>
  <si>
    <t>550.76亿</t>
  </si>
  <si>
    <t>华峰化学</t>
  </si>
  <si>
    <t>333.48亿</t>
  </si>
  <si>
    <t>桂冠电力</t>
  </si>
  <si>
    <t>498.95亿</t>
  </si>
  <si>
    <t>供销大集</t>
  </si>
  <si>
    <t>312.37亿</t>
  </si>
  <si>
    <t>成都银行</t>
  </si>
  <si>
    <t>498.10亿</t>
  </si>
  <si>
    <t>伟明环保</t>
  </si>
  <si>
    <t>303.09亿</t>
  </si>
  <si>
    <t>科伦药业</t>
  </si>
  <si>
    <t>481.28亿</t>
  </si>
  <si>
    <t>君正集团</t>
  </si>
  <si>
    <t>297.86亿</t>
  </si>
  <si>
    <t>赛轮轮胎</t>
  </si>
  <si>
    <t>447.51亿</t>
  </si>
  <si>
    <t>华海清科</t>
  </si>
  <si>
    <t>297.82亿</t>
  </si>
  <si>
    <t>石头科技</t>
  </si>
  <si>
    <t>437.22亿</t>
  </si>
  <si>
    <t>西部证券</t>
  </si>
  <si>
    <t>283.37亿</t>
  </si>
  <si>
    <t>领益智造</t>
  </si>
  <si>
    <t>435.21亿</t>
  </si>
  <si>
    <t>国元证券</t>
  </si>
  <si>
    <t>278.85亿</t>
  </si>
  <si>
    <t>浙商证券</t>
  </si>
  <si>
    <t>420.05亿</t>
  </si>
  <si>
    <t>长江证券</t>
  </si>
  <si>
    <t>277.61亿</t>
  </si>
  <si>
    <t>苏 泊 尔</t>
  </si>
  <si>
    <t>418.56亿</t>
  </si>
  <si>
    <t>南京证券</t>
  </si>
  <si>
    <t>273.90亿</t>
  </si>
  <si>
    <t>金风科技</t>
  </si>
  <si>
    <t>344.77亿</t>
  </si>
  <si>
    <t>恒生互联网ETF</t>
  </si>
  <si>
    <t>268.05亿</t>
  </si>
  <si>
    <t>云天化</t>
  </si>
  <si>
    <t>340.82亿</t>
  </si>
  <si>
    <t>燕京啤酒</t>
  </si>
  <si>
    <t>257.05亿</t>
  </si>
  <si>
    <t>欣旺达</t>
  </si>
  <si>
    <t>289.39亿</t>
  </si>
  <si>
    <t>南钢股份</t>
  </si>
  <si>
    <t>248.45亿</t>
  </si>
  <si>
    <t>中国软件</t>
  </si>
  <si>
    <t>280.98亿</t>
  </si>
  <si>
    <t>福能股份</t>
  </si>
  <si>
    <t>235.94亿</t>
  </si>
  <si>
    <t>安琪酵母</t>
  </si>
  <si>
    <t>280.67亿</t>
  </si>
  <si>
    <t>厦门钨业</t>
  </si>
  <si>
    <t>235.01亿</t>
  </si>
  <si>
    <t>内蒙华电</t>
  </si>
  <si>
    <t>264.99亿</t>
  </si>
  <si>
    <t>航天电子</t>
  </si>
  <si>
    <t>233.92亿</t>
  </si>
  <si>
    <t>天风证券</t>
  </si>
  <si>
    <t>257.37亿</t>
  </si>
  <si>
    <t>杭叉集团</t>
  </si>
  <si>
    <t>229.74亿</t>
  </si>
  <si>
    <t>锦浪科技</t>
  </si>
  <si>
    <t>255.61亿</t>
  </si>
  <si>
    <t>科沃斯</t>
  </si>
  <si>
    <t>229.10亿</t>
  </si>
  <si>
    <t>东航物流</t>
  </si>
  <si>
    <t>253.85亿</t>
  </si>
  <si>
    <t>广州港</t>
  </si>
  <si>
    <t>227.09亿</t>
  </si>
  <si>
    <t>滨江集团</t>
  </si>
  <si>
    <t>247.67亿</t>
  </si>
  <si>
    <t>晋控煤业</t>
  </si>
  <si>
    <t>226.28亿</t>
  </si>
  <si>
    <t>川宁生物</t>
  </si>
  <si>
    <t>236.52亿</t>
  </si>
  <si>
    <t>第一创业</t>
  </si>
  <si>
    <t>221.89亿</t>
  </si>
  <si>
    <t>华海药业</t>
  </si>
  <si>
    <t>230.87亿</t>
  </si>
  <si>
    <t>华安证券</t>
  </si>
  <si>
    <t>204.35亿</t>
  </si>
  <si>
    <t>深高速</t>
  </si>
  <si>
    <t>214.59亿</t>
  </si>
  <si>
    <t>京能电力</t>
  </si>
  <si>
    <t>202.18亿</t>
  </si>
  <si>
    <t>健友股份</t>
  </si>
  <si>
    <t>211.49亿</t>
  </si>
  <si>
    <t>航天电器</t>
  </si>
  <si>
    <t>201.30亿</t>
  </si>
  <si>
    <t>首创环保</t>
  </si>
  <si>
    <t>205.54亿</t>
  </si>
  <si>
    <t>齐鲁银行</t>
  </si>
  <si>
    <t>200.17亿</t>
  </si>
  <si>
    <t>国网信通</t>
  </si>
  <si>
    <t>200.69亿</t>
  </si>
  <si>
    <t>兴发集团</t>
  </si>
  <si>
    <t>198.92亿</t>
  </si>
  <si>
    <t>九安医疗</t>
  </si>
  <si>
    <t>197.74亿</t>
  </si>
  <si>
    <t>新集能源</t>
  </si>
  <si>
    <t>182.89亿</t>
  </si>
  <si>
    <t>中文传媒</t>
  </si>
  <si>
    <t>186.32亿</t>
  </si>
  <si>
    <t>神州泰岳</t>
  </si>
  <si>
    <t>177.02亿</t>
  </si>
  <si>
    <t>珠江啤酒</t>
  </si>
  <si>
    <t>185.26亿</t>
  </si>
  <si>
    <t>青岛银行</t>
  </si>
  <si>
    <t>176.94亿</t>
  </si>
  <si>
    <t>秦港股份</t>
  </si>
  <si>
    <t>176.00亿</t>
  </si>
  <si>
    <t>山西证券</t>
  </si>
  <si>
    <t>176.26亿</t>
  </si>
  <si>
    <t>皖能电力</t>
  </si>
  <si>
    <t>172.05亿</t>
  </si>
  <si>
    <t>振华重工</t>
  </si>
  <si>
    <t>174.91亿</t>
  </si>
  <si>
    <t>恒生ETF</t>
  </si>
  <si>
    <t>169.77亿</t>
  </si>
  <si>
    <t>中粮糖业</t>
  </si>
  <si>
    <t>170.68亿</t>
  </si>
  <si>
    <t>华测导航</t>
  </si>
  <si>
    <t>156.91亿</t>
  </si>
  <si>
    <t>浙版传媒</t>
  </si>
  <si>
    <t>168.67亿</t>
  </si>
  <si>
    <t>中国海防</t>
  </si>
  <si>
    <t>152.43亿</t>
  </si>
  <si>
    <t>中粮资本</t>
  </si>
  <si>
    <t>166.36亿</t>
  </si>
  <si>
    <t>易普力</t>
  </si>
  <si>
    <t>141.16亿</t>
  </si>
  <si>
    <t>博雅生物</t>
  </si>
  <si>
    <t>153.80亿</t>
  </si>
  <si>
    <t>北方铜业</t>
  </si>
  <si>
    <t>135.77亿</t>
  </si>
  <si>
    <t>爱博医疗</t>
  </si>
  <si>
    <t>153.47亿</t>
  </si>
  <si>
    <t>芯动联科</t>
  </si>
  <si>
    <t>135.20亿</t>
  </si>
  <si>
    <t>中鼎股份</t>
  </si>
  <si>
    <t>152.45亿</t>
  </si>
  <si>
    <t>常山北明</t>
  </si>
  <si>
    <t>132.69亿</t>
  </si>
  <si>
    <t>风华高科</t>
  </si>
  <si>
    <t>149.49亿</t>
  </si>
  <si>
    <t>佛燃能源</t>
  </si>
  <si>
    <t>125.52亿</t>
  </si>
  <si>
    <t>南网科技</t>
  </si>
  <si>
    <t>146.31亿</t>
  </si>
  <si>
    <t>城投债ETF</t>
  </si>
  <si>
    <t>119.74亿</t>
  </si>
  <si>
    <t>长盈精密</t>
  </si>
  <si>
    <t>141.28亿</t>
  </si>
  <si>
    <t>宏达股份</t>
  </si>
  <si>
    <t>119.48亿</t>
  </si>
  <si>
    <t>南大光电</t>
  </si>
  <si>
    <t>141.06亿</t>
  </si>
  <si>
    <t>中远海特</t>
  </si>
  <si>
    <t>118.50亿</t>
  </si>
  <si>
    <t>恒生科技ETF</t>
  </si>
  <si>
    <t>139.70亿</t>
  </si>
  <si>
    <t>诺泰生物</t>
  </si>
  <si>
    <t>118.26亿</t>
  </si>
  <si>
    <t>涪陵电力</t>
  </si>
  <si>
    <t>137.83亿</t>
  </si>
  <si>
    <t>爱施德</t>
  </si>
  <si>
    <t>114.01亿</t>
  </si>
  <si>
    <t>港股通互联网ETF</t>
  </si>
  <si>
    <t>137.67亿</t>
  </si>
  <si>
    <t>H股ETF</t>
  </si>
  <si>
    <t>107.00亿</t>
  </si>
  <si>
    <t>四川成渝</t>
  </si>
  <si>
    <t>137.00亿</t>
  </si>
  <si>
    <t>公司债ETF</t>
  </si>
  <si>
    <t>106.45亿</t>
  </si>
  <si>
    <t>三诺生物</t>
  </si>
  <si>
    <t>136.04亿</t>
  </si>
  <si>
    <t>尚太科技</t>
  </si>
  <si>
    <t>104.62亿</t>
  </si>
  <si>
    <t>国药现代</t>
  </si>
  <si>
    <t>135.19亿</t>
  </si>
  <si>
    <t>中信国安</t>
  </si>
  <si>
    <t>89.76亿</t>
  </si>
  <si>
    <t>苏垦农发</t>
  </si>
  <si>
    <t>131.05亿</t>
  </si>
  <si>
    <t>东睦股份</t>
  </si>
  <si>
    <t>87.90亿</t>
  </si>
  <si>
    <t>陕鼓动力</t>
  </si>
  <si>
    <t>128.21亿</t>
  </si>
  <si>
    <t>华钰矿业</t>
  </si>
  <si>
    <t>85.03亿</t>
  </si>
  <si>
    <t>新天然气</t>
  </si>
  <si>
    <t>126.33亿</t>
  </si>
  <si>
    <t>中原高速</t>
  </si>
  <si>
    <t>82.70亿</t>
  </si>
  <si>
    <t>吉电股份</t>
  </si>
  <si>
    <t>122.77亿</t>
  </si>
  <si>
    <t>莱斯信息</t>
  </si>
  <si>
    <t>79.76亿</t>
  </si>
  <si>
    <t>亚辉龙</t>
  </si>
  <si>
    <t>121.08亿</t>
  </si>
  <si>
    <t>富佳股份</t>
  </si>
  <si>
    <t>77.42亿</t>
  </si>
  <si>
    <t>天津港</t>
  </si>
  <si>
    <t>120.68亿</t>
  </si>
  <si>
    <t>恒铭达</t>
  </si>
  <si>
    <t>76.92亿</t>
  </si>
  <si>
    <t>浙江东方</t>
  </si>
  <si>
    <t>120.56亿</t>
  </si>
  <si>
    <t>松霖科技</t>
  </si>
  <si>
    <t>69.36亿</t>
  </si>
  <si>
    <t>大洋电机</t>
  </si>
  <si>
    <t>113.35亿</t>
  </si>
  <si>
    <t>力源信息</t>
  </si>
  <si>
    <t>65.78亿</t>
  </si>
  <si>
    <t>无锡银行</t>
  </si>
  <si>
    <t>107.76亿</t>
  </si>
  <si>
    <t>凌霄泵业</t>
  </si>
  <si>
    <t>63.77亿</t>
  </si>
  <si>
    <t>中山公用</t>
  </si>
  <si>
    <t>105.91亿</t>
  </si>
  <si>
    <t>银邦股份</t>
  </si>
  <si>
    <t>60.82亿</t>
  </si>
  <si>
    <t>西藏城投</t>
  </si>
  <si>
    <t>104.58亿</t>
  </si>
  <si>
    <t>仙乐健康</t>
  </si>
  <si>
    <t>58.99亿</t>
  </si>
  <si>
    <t>道通科技</t>
  </si>
  <si>
    <t>104.25亿</t>
  </si>
  <si>
    <t>我爱我家</t>
  </si>
  <si>
    <t>57.71亿</t>
  </si>
  <si>
    <t>凯盛科技</t>
  </si>
  <si>
    <t>102.58亿</t>
  </si>
  <si>
    <t>精研科技</t>
  </si>
  <si>
    <t>54.87亿</t>
  </si>
  <si>
    <t>赣粤高速</t>
  </si>
  <si>
    <t>97.15亿</t>
  </si>
  <si>
    <t>万辰集团</t>
  </si>
  <si>
    <t>54.78亿</t>
  </si>
  <si>
    <t>峰岹科技</t>
  </si>
  <si>
    <t>96.06亿</t>
  </si>
  <si>
    <t>时代出版</t>
  </si>
  <si>
    <t>54.24亿</t>
  </si>
  <si>
    <t>南都电源</t>
  </si>
  <si>
    <t>95.13亿</t>
  </si>
  <si>
    <t>淳中科技</t>
  </si>
  <si>
    <t>52.54亿</t>
  </si>
  <si>
    <t>川恒股份</t>
  </si>
  <si>
    <t>92.30亿</t>
  </si>
  <si>
    <t>华翔股份</t>
  </si>
  <si>
    <t>51.52亿</t>
  </si>
  <si>
    <t>奥锐特</t>
  </si>
  <si>
    <t>90.01亿</t>
  </si>
  <si>
    <t>汇通能源</t>
  </si>
  <si>
    <t>51.01亿</t>
  </si>
  <si>
    <t>江瀚新材</t>
  </si>
  <si>
    <t>88.55亿</t>
  </si>
  <si>
    <t>世荣兆业</t>
  </si>
  <si>
    <t>49.92亿</t>
  </si>
  <si>
    <t>紫金银行</t>
  </si>
  <si>
    <t>87.86亿</t>
  </si>
  <si>
    <t>宇通重工</t>
  </si>
  <si>
    <t>49.37亿</t>
  </si>
  <si>
    <t>骆驼股份</t>
  </si>
  <si>
    <t>87.05亿</t>
  </si>
  <si>
    <t>江南水务</t>
  </si>
  <si>
    <t>47.98亿</t>
  </si>
  <si>
    <t>伊之密</t>
  </si>
  <si>
    <t>85.28亿</t>
  </si>
  <si>
    <t>因赛集团</t>
  </si>
  <si>
    <t>46.64亿</t>
  </si>
  <si>
    <t>精达股份</t>
  </si>
  <si>
    <t>84.77亿</t>
  </si>
  <si>
    <t>海达股份</t>
  </si>
  <si>
    <t>45.39亿</t>
  </si>
  <si>
    <t>江阴银行</t>
  </si>
  <si>
    <t>84.67亿</t>
  </si>
  <si>
    <t>森远股份</t>
  </si>
  <si>
    <t>43.87亿</t>
  </si>
  <si>
    <t>佐力药业</t>
  </si>
  <si>
    <t>82.20亿</t>
  </si>
  <si>
    <t>润欣科技</t>
  </si>
  <si>
    <t>42.39亿</t>
  </si>
  <si>
    <t>纳睿雷达</t>
  </si>
  <si>
    <t>81.63亿</t>
  </si>
  <si>
    <t>西域旅游</t>
  </si>
  <si>
    <t>42.31亿</t>
  </si>
  <si>
    <t>塔牌集团</t>
  </si>
  <si>
    <t>80.72亿</t>
  </si>
  <si>
    <t>宜安科技</t>
  </si>
  <si>
    <t>40.87亿</t>
  </si>
  <si>
    <t>迪普科技</t>
  </si>
  <si>
    <t>79.90亿</t>
  </si>
  <si>
    <t>39.08亿</t>
  </si>
  <si>
    <t>桂林三金</t>
  </si>
  <si>
    <t>78.44亿</t>
  </si>
  <si>
    <t>金溢科技</t>
  </si>
  <si>
    <t>38.86亿</t>
  </si>
  <si>
    <t>兔 宝 宝</t>
  </si>
  <si>
    <t>76.47亿</t>
  </si>
  <si>
    <t>宸展光电</t>
  </si>
  <si>
    <t>38.50亿</t>
  </si>
  <si>
    <t>哈药股份</t>
  </si>
  <si>
    <t>76.06亿</t>
  </si>
  <si>
    <t>宜通世纪</t>
  </si>
  <si>
    <t>38.44亿</t>
  </si>
  <si>
    <t>大唐电信</t>
  </si>
  <si>
    <t>75.74亿</t>
  </si>
  <si>
    <t>网达软件</t>
  </si>
  <si>
    <t>37.25亿</t>
  </si>
  <si>
    <t>诺 普 信</t>
  </si>
  <si>
    <t>74.59亿</t>
  </si>
  <si>
    <t>银行ETF</t>
  </si>
  <si>
    <t>36.86亿</t>
  </si>
  <si>
    <t>沐邦高科</t>
  </si>
  <si>
    <t>74.46亿</t>
  </si>
  <si>
    <t>银行ETF天弘</t>
  </si>
  <si>
    <t>35.73亿</t>
  </si>
  <si>
    <t>红利低波ETF</t>
  </si>
  <si>
    <t>74.26亿</t>
  </si>
  <si>
    <t>欧圣电气</t>
  </si>
  <si>
    <t>35.70亿</t>
  </si>
  <si>
    <t>云南锗业</t>
  </si>
  <si>
    <t>73.02亿</t>
  </si>
  <si>
    <t>鼎汉技术</t>
  </si>
  <si>
    <t>35.47亿</t>
  </si>
  <si>
    <t>中再资环</t>
  </si>
  <si>
    <t>72.61亿</t>
  </si>
  <si>
    <t>可川科技</t>
  </si>
  <si>
    <t>34.87亿</t>
  </si>
  <si>
    <t>城发环境</t>
  </si>
  <si>
    <t>69.73亿</t>
  </si>
  <si>
    <t>华东重机</t>
  </si>
  <si>
    <t>33.66亿</t>
  </si>
  <si>
    <t>中原环保</t>
  </si>
  <si>
    <t>67.84亿</t>
  </si>
  <si>
    <t>科德教育</t>
  </si>
  <si>
    <t>33.38亿</t>
  </si>
  <si>
    <t>软控股份</t>
  </si>
  <si>
    <t>67.76亿</t>
  </si>
  <si>
    <t>浙江东日</t>
  </si>
  <si>
    <t>32.91亿</t>
  </si>
  <si>
    <t>华峰超纤</t>
  </si>
  <si>
    <t>67.45亿</t>
  </si>
  <si>
    <t>金融ETF</t>
  </si>
  <si>
    <t>32.78亿</t>
  </si>
  <si>
    <t>运达股份</t>
  </si>
  <si>
    <t>67.16亿</t>
  </si>
  <si>
    <t>思进智能</t>
  </si>
  <si>
    <t>29.77亿</t>
  </si>
  <si>
    <t>中船应急</t>
  </si>
  <si>
    <t>65.98亿</t>
  </si>
  <si>
    <t>哈焊华通</t>
  </si>
  <si>
    <t>29.16亿</t>
  </si>
  <si>
    <t>章源钨业</t>
  </si>
  <si>
    <t>65.84亿</t>
  </si>
  <si>
    <t>骏成科技</t>
  </si>
  <si>
    <t>28.84亿</t>
  </si>
  <si>
    <t>5G通信ETF</t>
  </si>
  <si>
    <t>64.51亿</t>
  </si>
  <si>
    <t>珠海中富</t>
  </si>
  <si>
    <t>28.54亿</t>
  </si>
  <si>
    <t>千红制药</t>
  </si>
  <si>
    <t>64.12亿</t>
  </si>
  <si>
    <t>港股通科技30ETF</t>
  </si>
  <si>
    <t>26.28亿</t>
  </si>
  <si>
    <t>黔源电力</t>
  </si>
  <si>
    <t>63.28亿</t>
  </si>
  <si>
    <t>迈普医学</t>
  </si>
  <si>
    <t>25.35亿</t>
  </si>
  <si>
    <t>鲁抗医药</t>
  </si>
  <si>
    <t>61.64亿</t>
  </si>
  <si>
    <t>海联讯</t>
  </si>
  <si>
    <t>25.29亿</t>
  </si>
  <si>
    <t>启明信息</t>
  </si>
  <si>
    <t>60.47亿</t>
  </si>
  <si>
    <t>招商双债LOF</t>
  </si>
  <si>
    <t>24.94亿</t>
  </si>
  <si>
    <t>学大教育</t>
  </si>
  <si>
    <t>59.64亿</t>
  </si>
  <si>
    <t>捷邦科技</t>
  </si>
  <si>
    <t>23.05亿</t>
  </si>
  <si>
    <t>涛涛车业</t>
  </si>
  <si>
    <t>57.06亿</t>
  </si>
  <si>
    <t>港股通50ETF</t>
  </si>
  <si>
    <t>21.94亿</t>
  </si>
  <si>
    <t>东软载波</t>
  </si>
  <si>
    <t>56.99亿</t>
  </si>
  <si>
    <t>日经225ETF</t>
  </si>
  <si>
    <t>21.04亿</t>
  </si>
  <si>
    <t>证券保险ETF</t>
  </si>
  <si>
    <t>55.32亿</t>
  </si>
  <si>
    <t>法狮龙</t>
  </si>
  <si>
    <t>20.64亿</t>
  </si>
  <si>
    <t>英唐智控</t>
  </si>
  <si>
    <t>55.17亿</t>
  </si>
  <si>
    <t>华夏越秀高速REIT</t>
  </si>
  <si>
    <t>19.88亿</t>
  </si>
  <si>
    <t>万集科技</t>
  </si>
  <si>
    <t>54.73亿</t>
  </si>
  <si>
    <t>江南奕帆</t>
  </si>
  <si>
    <t>19.45亿</t>
  </si>
  <si>
    <t>宏创控股</t>
  </si>
  <si>
    <t>53.30亿</t>
  </si>
  <si>
    <t>国泰君安东久新经</t>
  </si>
  <si>
    <t>16.44亿</t>
  </si>
  <si>
    <t>理邦仪器</t>
  </si>
  <si>
    <t>52.94亿</t>
  </si>
  <si>
    <t>全新好</t>
  </si>
  <si>
    <t>16.42亿</t>
  </si>
  <si>
    <t>MSCI中国A50ETF</t>
  </si>
  <si>
    <t>52.93亿</t>
  </si>
  <si>
    <t>恒生指数ETF</t>
  </si>
  <si>
    <t>13.27亿</t>
  </si>
  <si>
    <t>豆神教育</t>
  </si>
  <si>
    <t>51.67亿</t>
  </si>
  <si>
    <t>华信永道</t>
  </si>
  <si>
    <t>10.72亿</t>
  </si>
  <si>
    <t>振华股份</t>
  </si>
  <si>
    <t>51.31亿</t>
  </si>
  <si>
    <t>日本东证指数ETF</t>
  </si>
  <si>
    <t>10.65亿</t>
  </si>
  <si>
    <t>久之洋</t>
  </si>
  <si>
    <t>49.70亿</t>
  </si>
  <si>
    <t>迪尔化工</t>
  </si>
  <si>
    <t>10.21亿</t>
  </si>
  <si>
    <t>蓝英装备</t>
  </si>
  <si>
    <t>48.97亿</t>
  </si>
  <si>
    <t>日经ETF</t>
  </si>
  <si>
    <t>9.66亿</t>
  </si>
  <si>
    <t>华夏中国交建REIT</t>
  </si>
  <si>
    <t>48.45亿</t>
  </si>
  <si>
    <t>恒生国企ETF</t>
  </si>
  <si>
    <t>8.99亿</t>
  </si>
  <si>
    <t>昆船智能</t>
  </si>
  <si>
    <t>46.87亿</t>
  </si>
  <si>
    <t>日经225ETF易方达</t>
  </si>
  <si>
    <t>8.93亿</t>
  </si>
  <si>
    <t>英科再生</t>
  </si>
  <si>
    <t>45.89亿</t>
  </si>
  <si>
    <t>威贸电子</t>
  </si>
  <si>
    <t>8.74亿</t>
  </si>
  <si>
    <t>奥泰生物</t>
  </si>
  <si>
    <t>45.75亿</t>
  </si>
  <si>
    <t>银行ETF易方达</t>
  </si>
  <si>
    <t>8.43亿</t>
  </si>
  <si>
    <t>中船汉光</t>
  </si>
  <si>
    <t>45.62亿</t>
  </si>
  <si>
    <t>银行ETF基金</t>
  </si>
  <si>
    <t>8.33亿</t>
  </si>
  <si>
    <t>三友医疗</t>
  </si>
  <si>
    <t>44.72亿</t>
  </si>
  <si>
    <t>美邦科技</t>
  </si>
  <si>
    <t>7.80亿</t>
  </si>
  <si>
    <t>齐峰新材</t>
  </si>
  <si>
    <t>铁大科技</t>
  </si>
  <si>
    <t>7.30亿</t>
  </si>
  <si>
    <t>美盈森</t>
  </si>
  <si>
    <t>44.71亿</t>
  </si>
  <si>
    <t>力佳科技</t>
  </si>
  <si>
    <t>7.00亿</t>
  </si>
  <si>
    <t>今天国际</t>
  </si>
  <si>
    <t>43.43亿</t>
  </si>
  <si>
    <t>泰德股份</t>
  </si>
  <si>
    <t>6.70亿</t>
  </si>
  <si>
    <t>华菱线缆</t>
  </si>
  <si>
    <t>42.75亿</t>
  </si>
  <si>
    <t>6.02亿</t>
  </si>
  <si>
    <t>长虹华意</t>
  </si>
  <si>
    <t>40.58亿</t>
  </si>
  <si>
    <t>荣亿精密</t>
  </si>
  <si>
    <t>5.98亿</t>
  </si>
  <si>
    <t>达瑞电子</t>
  </si>
  <si>
    <t>40.07亿</t>
  </si>
  <si>
    <t>华阳变速</t>
  </si>
  <si>
    <t>5.97亿</t>
  </si>
  <si>
    <t>申达股份</t>
  </si>
  <si>
    <t>39.89亿</t>
  </si>
  <si>
    <t>美元债LOF</t>
  </si>
  <si>
    <t>5.94亿</t>
  </si>
  <si>
    <t>风神股份</t>
  </si>
  <si>
    <t>39.68亿</t>
  </si>
  <si>
    <t>港股通红利ETF</t>
  </si>
  <si>
    <t>5.77亿</t>
  </si>
  <si>
    <t>日发精机</t>
  </si>
  <si>
    <t>39.45亿</t>
  </si>
  <si>
    <t>易基永旭添利定开</t>
  </si>
  <si>
    <t>5.48亿</t>
  </si>
  <si>
    <t>A50ETF</t>
  </si>
  <si>
    <t>39.15亿</t>
  </si>
  <si>
    <t>恒生中国企业ETF</t>
  </si>
  <si>
    <t>3.96亿</t>
  </si>
  <si>
    <t>鲍斯股份</t>
  </si>
  <si>
    <t>39.12亿</t>
  </si>
  <si>
    <t>易方达新综债LOF</t>
  </si>
  <si>
    <t>3.81亿</t>
  </si>
  <si>
    <t>金盾股份</t>
  </si>
  <si>
    <t>38.74亿</t>
  </si>
  <si>
    <t>银行业ETF</t>
  </si>
  <si>
    <t>3.68亿</t>
  </si>
  <si>
    <t>明星电力</t>
  </si>
  <si>
    <t>37.86亿</t>
  </si>
  <si>
    <t>恒生红利ETF</t>
  </si>
  <si>
    <t>3.58亿</t>
  </si>
  <si>
    <t>四川美丰</t>
  </si>
  <si>
    <t>37.69亿</t>
  </si>
  <si>
    <t>银行ETF华夏</t>
  </si>
  <si>
    <t>2.99亿</t>
  </si>
  <si>
    <t>安达维尔</t>
  </si>
  <si>
    <t>36.04亿</t>
  </si>
  <si>
    <t>2.78亿</t>
  </si>
  <si>
    <t>飞天诚信</t>
  </si>
  <si>
    <t>35.83亿</t>
  </si>
  <si>
    <t>全球芯片LOF</t>
  </si>
  <si>
    <t>2.68亿</t>
  </si>
  <si>
    <t>长阳科技</t>
  </si>
  <si>
    <t>34.80亿</t>
  </si>
  <si>
    <t>易基岁丰添利LOF</t>
  </si>
  <si>
    <t>2.50亿</t>
  </si>
  <si>
    <t>迦南智能</t>
  </si>
  <si>
    <t>33.89亿</t>
  </si>
  <si>
    <t>2.05亿</t>
  </si>
  <si>
    <t>耐普矿机</t>
  </si>
  <si>
    <t>33.80亿</t>
  </si>
  <si>
    <t>银行LOF基金</t>
  </si>
  <si>
    <t>1.71亿</t>
  </si>
  <si>
    <t>胜蓝股份</t>
  </si>
  <si>
    <t>33.67亿</t>
  </si>
  <si>
    <t>银行ETF指数基金</t>
  </si>
  <si>
    <t>1.40亿</t>
  </si>
  <si>
    <t>天承科技</t>
  </si>
  <si>
    <t>港股国企ETF</t>
  </si>
  <si>
    <t>1.30亿</t>
  </si>
  <si>
    <t>深华发Ａ</t>
  </si>
  <si>
    <t>33.64亿</t>
  </si>
  <si>
    <t>南方瑞合LOF</t>
  </si>
  <si>
    <t>1.22亿</t>
  </si>
  <si>
    <t>易德龙</t>
  </si>
  <si>
    <t>32.31亿</t>
  </si>
  <si>
    <t>恒生国企LOF</t>
  </si>
  <si>
    <t>1.04亿</t>
  </si>
  <si>
    <t>永艺股份</t>
  </si>
  <si>
    <t>31.80亿</t>
  </si>
  <si>
    <t>万家强化收益定开</t>
  </si>
  <si>
    <t>0.95亿</t>
  </si>
  <si>
    <t>鲁北化工</t>
  </si>
  <si>
    <t>31.66亿</t>
  </si>
  <si>
    <t>中证银行ETF</t>
  </si>
  <si>
    <t>0.68亿</t>
  </si>
  <si>
    <t>莱美药业</t>
  </si>
  <si>
    <t>31.57亿</t>
  </si>
  <si>
    <t>标普医疗保健LOF</t>
  </si>
  <si>
    <t>0.60亿</t>
  </si>
  <si>
    <t>港股科技50ETF</t>
  </si>
  <si>
    <t>31.49亿</t>
  </si>
  <si>
    <t>茶花股份</t>
  </si>
  <si>
    <t>31.36亿</t>
  </si>
  <si>
    <t>招商信用添利LOF</t>
  </si>
  <si>
    <t>0.55亿</t>
  </si>
  <si>
    <t>哈尔斯</t>
  </si>
  <si>
    <t>31.11亿</t>
  </si>
  <si>
    <t>港股通ETF</t>
  </si>
  <si>
    <t>0.50亿</t>
  </si>
  <si>
    <t>开能健康</t>
  </si>
  <si>
    <t>29.73亿</t>
  </si>
  <si>
    <t>恒生LOF</t>
  </si>
  <si>
    <t>0.44亿</t>
  </si>
  <si>
    <t>新筑股份</t>
  </si>
  <si>
    <t>29.54亿</t>
  </si>
  <si>
    <t>国泰商品LOF</t>
  </si>
  <si>
    <t>九洲集团</t>
  </si>
  <si>
    <t>29.50亿</t>
  </si>
  <si>
    <t>富国天丰LOF</t>
  </si>
  <si>
    <t>0.43亿</t>
  </si>
  <si>
    <t>29.07亿</t>
  </si>
  <si>
    <t>银行ETF优选</t>
  </si>
  <si>
    <t>0.42亿</t>
  </si>
  <si>
    <t>必创科技</t>
  </si>
  <si>
    <t>28.81亿</t>
  </si>
  <si>
    <t>H股LOF</t>
  </si>
  <si>
    <t>0.41亿</t>
  </si>
  <si>
    <t>翔楼新材</t>
  </si>
  <si>
    <t>28.79亿</t>
  </si>
  <si>
    <t>金融地产ETF</t>
  </si>
  <si>
    <t>0.32亿</t>
  </si>
  <si>
    <t>倍轻松</t>
  </si>
  <si>
    <t>27.54亿</t>
  </si>
  <si>
    <t>0.31亿</t>
  </si>
  <si>
    <t>瑞贝卡</t>
  </si>
  <si>
    <t>27.05亿</t>
  </si>
  <si>
    <t>国投双债LOF</t>
  </si>
  <si>
    <t>0.29亿</t>
  </si>
  <si>
    <t>新宏泰</t>
  </si>
  <si>
    <t>25.88亿</t>
  </si>
  <si>
    <t>工银纯债定开</t>
  </si>
  <si>
    <t>0.27亿</t>
  </si>
  <si>
    <t>英力股份</t>
  </si>
  <si>
    <t>25.65亿</t>
  </si>
  <si>
    <t>港股金融ETF</t>
  </si>
  <si>
    <t>0.24亿</t>
  </si>
  <si>
    <t>汇纳科技</t>
  </si>
  <si>
    <t>25.62亿</t>
  </si>
  <si>
    <t>银行龙头LOF</t>
  </si>
  <si>
    <t>0.16亿</t>
  </si>
  <si>
    <t>开开实业</t>
  </si>
  <si>
    <t>25.47亿</t>
  </si>
  <si>
    <t>抗通胀LOF</t>
  </si>
  <si>
    <t>0.14亿</t>
  </si>
  <si>
    <t>众智科技</t>
  </si>
  <si>
    <t>25.26亿</t>
  </si>
  <si>
    <t>银行LOF易方达</t>
  </si>
  <si>
    <t>0.11亿</t>
  </si>
  <si>
    <t>银禧科技</t>
  </si>
  <si>
    <t>25.06亿</t>
  </si>
  <si>
    <t>广发聚利LOF</t>
  </si>
  <si>
    <t>海森药业</t>
  </si>
  <si>
    <t>25.04亿</t>
  </si>
  <si>
    <t>恒生指数基金LOF</t>
  </si>
  <si>
    <t>0.09亿</t>
  </si>
  <si>
    <t>安奈儿</t>
  </si>
  <si>
    <t>24.92亿</t>
  </si>
  <si>
    <t>香港大盘LOF</t>
  </si>
  <si>
    <t>0.06亿</t>
  </si>
  <si>
    <t>壶化股份</t>
  </si>
  <si>
    <t>24.90亿</t>
  </si>
  <si>
    <t>中欧纯债LOF</t>
  </si>
  <si>
    <t>0.04亿</t>
  </si>
  <si>
    <t>华安张江产业园RE</t>
  </si>
  <si>
    <t>24.57亿</t>
  </si>
  <si>
    <t>银华纯债LOF</t>
  </si>
  <si>
    <t>0.03亿</t>
  </si>
  <si>
    <t>恒生科技ETF龙头</t>
  </si>
  <si>
    <t>24.22亿</t>
  </si>
  <si>
    <t>融通四季添利LOF</t>
  </si>
  <si>
    <t>0.02亿</t>
  </si>
  <si>
    <t>德尔股份</t>
  </si>
  <si>
    <t>24.08亿</t>
  </si>
  <si>
    <t>国寿精选LOF</t>
  </si>
  <si>
    <t>第一医药</t>
  </si>
  <si>
    <t>23.83亿</t>
  </si>
  <si>
    <t>广发聚源LOF</t>
  </si>
  <si>
    <t>凯文教育</t>
  </si>
  <si>
    <t>23.33亿</t>
  </si>
  <si>
    <t>中海惠裕LOF</t>
  </si>
  <si>
    <t>港股红利ETF</t>
  </si>
  <si>
    <t>23.25亿</t>
  </si>
  <si>
    <t>汇添富纯债LOF</t>
  </si>
  <si>
    <t>0.01亿</t>
  </si>
  <si>
    <t>浙江正特</t>
  </si>
  <si>
    <t>23.24亿</t>
  </si>
  <si>
    <t>国债政金债ETF</t>
  </si>
  <si>
    <t>0.00亿</t>
  </si>
  <si>
    <t>三友联众</t>
  </si>
  <si>
    <t>22.96亿</t>
  </si>
  <si>
    <t>政金债券ETF</t>
  </si>
  <si>
    <t>艾艾精工</t>
  </si>
  <si>
    <t>22.21亿</t>
  </si>
  <si>
    <t>短融ETF</t>
  </si>
  <si>
    <t>协和电子</t>
  </si>
  <si>
    <t>21.39亿</t>
  </si>
  <si>
    <t>10年地方债ETF</t>
  </si>
  <si>
    <t>交大思诺</t>
  </si>
  <si>
    <t>21.15亿</t>
  </si>
  <si>
    <t>十年国债ETF</t>
  </si>
  <si>
    <t>洛凯股份</t>
  </si>
  <si>
    <t>20.98亿</t>
  </si>
  <si>
    <t>5年地方债ETF</t>
  </si>
  <si>
    <t>长城电工</t>
  </si>
  <si>
    <t>20.94亿</t>
  </si>
  <si>
    <t>活跃国债ETF</t>
  </si>
  <si>
    <t>世纪鼎利</t>
  </si>
  <si>
    <t>20.70亿</t>
  </si>
  <si>
    <t>国债ETF</t>
  </si>
  <si>
    <t>红利低波50ETF</t>
  </si>
  <si>
    <t>20.59亿</t>
  </si>
  <si>
    <t>5年地债ETF</t>
  </si>
  <si>
    <t>一诺威</t>
  </si>
  <si>
    <t>20.32亿</t>
  </si>
  <si>
    <t>0-4地债ETF</t>
  </si>
  <si>
    <t>红土创新盐田港RE</t>
  </si>
  <si>
    <t>20.20亿</t>
  </si>
  <si>
    <t>国开债券ETF</t>
  </si>
  <si>
    <t>天晟新材</t>
  </si>
  <si>
    <t>19.62亿</t>
  </si>
  <si>
    <t>国开ETF</t>
  </si>
  <si>
    <t>长春一东</t>
  </si>
  <si>
    <t>19.61亿</t>
  </si>
  <si>
    <t>国开债ETF</t>
  </si>
  <si>
    <t>汉邦高科</t>
  </si>
  <si>
    <t>19.18亿</t>
  </si>
  <si>
    <t>杭汽轮Ｂ</t>
  </si>
  <si>
    <t>--</t>
  </si>
  <si>
    <t>煜邦电力</t>
  </si>
  <si>
    <t>18.95亿</t>
  </si>
  <si>
    <t>深粮B</t>
  </si>
  <si>
    <t>沪港深300ETF</t>
  </si>
  <si>
    <t>18.84亿</t>
  </si>
  <si>
    <t>南 玻Ｂ</t>
  </si>
  <si>
    <t>凯旺科技</t>
  </si>
  <si>
    <t>18.63亿</t>
  </si>
  <si>
    <t>震安转债</t>
  </si>
  <si>
    <t>富邦股份</t>
  </si>
  <si>
    <t>18.59亿</t>
  </si>
  <si>
    <t>通光转债</t>
  </si>
  <si>
    <t>通业科技</t>
  </si>
  <si>
    <t>18.45亿</t>
  </si>
  <si>
    <t>振华Ｂ股</t>
  </si>
  <si>
    <t>苏轴股份</t>
  </si>
  <si>
    <t>18.23亿</t>
  </si>
  <si>
    <t>华电B股</t>
  </si>
  <si>
    <t>南京化纤</t>
  </si>
  <si>
    <t>17.95亿</t>
  </si>
  <si>
    <t>机电Ｂ股</t>
  </si>
  <si>
    <t>正虹科技</t>
  </si>
  <si>
    <t>17.09亿</t>
  </si>
  <si>
    <t>耀皮Ｂ股</t>
  </si>
  <si>
    <t>家电ETF</t>
  </si>
  <si>
    <t>17.05亿</t>
  </si>
  <si>
    <t>锦在线B</t>
  </si>
  <si>
    <t>上证可转债ETF</t>
  </si>
  <si>
    <t>16.91亿</t>
  </si>
  <si>
    <t>国新B股</t>
  </si>
  <si>
    <t>瀛通通讯</t>
  </si>
  <si>
    <t>16.46亿</t>
  </si>
  <si>
    <t>外高Ｂ股</t>
  </si>
  <si>
    <t>赛伦生物</t>
  </si>
  <si>
    <t>16.45亿</t>
  </si>
  <si>
    <t>华谊B股</t>
  </si>
  <si>
    <t>达刚控股</t>
  </si>
  <si>
    <t>15.98亿</t>
  </si>
  <si>
    <t>G三峡EB2</t>
  </si>
  <si>
    <t>电力ETF</t>
  </si>
  <si>
    <t>15.58亿</t>
  </si>
  <si>
    <t>景23转债</t>
  </si>
  <si>
    <t>博睿数据</t>
  </si>
  <si>
    <t>15.46亿</t>
  </si>
  <si>
    <t>华体转债</t>
  </si>
  <si>
    <t>华密新材</t>
  </si>
  <si>
    <t>15.00亿</t>
  </si>
  <si>
    <t>正裕转债</t>
  </si>
  <si>
    <t>五新隧装</t>
  </si>
  <si>
    <t>14.85亿</t>
  </si>
  <si>
    <t>重银转债</t>
  </si>
  <si>
    <t>中概互联网LOF</t>
  </si>
  <si>
    <t>14.83亿</t>
  </si>
  <si>
    <t>兴业转债</t>
  </si>
  <si>
    <t>惠天热电</t>
  </si>
  <si>
    <t>14.76亿</t>
  </si>
  <si>
    <t>上银转债</t>
  </si>
  <si>
    <t>5GETF</t>
  </si>
  <si>
    <t>14.67亿</t>
  </si>
  <si>
    <t>浦发转债</t>
  </si>
  <si>
    <t>港股互联网ETF</t>
  </si>
  <si>
    <t>14.44亿</t>
  </si>
  <si>
    <t>14.12亿</t>
  </si>
  <si>
    <t>凯华材料</t>
  </si>
  <si>
    <t>13.96亿</t>
  </si>
  <si>
    <t>中达安</t>
  </si>
  <si>
    <t>13.39亿</t>
  </si>
  <si>
    <t>亚太实业</t>
  </si>
  <si>
    <t>13.00亿</t>
  </si>
  <si>
    <t>康比特</t>
  </si>
  <si>
    <t>12.21亿</t>
  </si>
  <si>
    <t>中国国企ETF</t>
  </si>
  <si>
    <t>11.90亿</t>
  </si>
  <si>
    <t>基康仪器</t>
  </si>
  <si>
    <t>11.41亿</t>
  </si>
  <si>
    <t>中国A50ETF</t>
  </si>
  <si>
    <t>10.69亿</t>
  </si>
  <si>
    <t>锦好医疗</t>
  </si>
  <si>
    <t>10.41亿</t>
  </si>
  <si>
    <t>明阳科技</t>
  </si>
  <si>
    <t>10.20亿</t>
  </si>
  <si>
    <t>微创光电</t>
  </si>
  <si>
    <t>10.02亿</t>
  </si>
  <si>
    <t>恒生科技指数ETF</t>
  </si>
  <si>
    <t>9.64亿</t>
  </si>
  <si>
    <t>华洋赛车</t>
  </si>
  <si>
    <t>8.67亿</t>
  </si>
  <si>
    <t>华维设计</t>
  </si>
  <si>
    <t>8.41亿</t>
  </si>
  <si>
    <t>同心传动</t>
  </si>
  <si>
    <t>7.65亿</t>
  </si>
  <si>
    <t>汇隆活塞</t>
  </si>
  <si>
    <t>6.67亿</t>
  </si>
  <si>
    <t>汉维科技</t>
  </si>
  <si>
    <t>6.63亿</t>
  </si>
  <si>
    <t>港股通科技ETF</t>
  </si>
  <si>
    <t>6.46亿</t>
  </si>
  <si>
    <t>视声智能</t>
  </si>
  <si>
    <t>6.16亿</t>
  </si>
  <si>
    <t>法国CAC40ETF</t>
  </si>
  <si>
    <t>5.75亿</t>
  </si>
  <si>
    <t>汽车ETF</t>
  </si>
  <si>
    <t>鑫汇科</t>
  </si>
  <si>
    <t>5.70亿</t>
  </si>
  <si>
    <t>灿能电力</t>
  </si>
  <si>
    <t>5.50亿</t>
  </si>
  <si>
    <t>家电ETF龙头</t>
  </si>
  <si>
    <t>5.37亿</t>
  </si>
  <si>
    <t>恒生科技ETF基金</t>
  </si>
  <si>
    <t>4.81亿</t>
  </si>
  <si>
    <t>4.75亿</t>
  </si>
  <si>
    <t>派特尔</t>
  </si>
  <si>
    <t>4.37亿</t>
  </si>
  <si>
    <t>沪港深500ETF基金</t>
  </si>
  <si>
    <t>3.97亿</t>
  </si>
  <si>
    <t>央企共赢ETF</t>
  </si>
  <si>
    <t>3.77亿</t>
  </si>
  <si>
    <t>沪港深500ETF</t>
  </si>
  <si>
    <t>3.67亿</t>
  </si>
  <si>
    <t>央企红利ETF</t>
  </si>
  <si>
    <t>3.61亿</t>
  </si>
  <si>
    <t>优选LOF</t>
  </si>
  <si>
    <t>3.12亿</t>
  </si>
  <si>
    <t>180治理ETF</t>
  </si>
  <si>
    <t>3.06亿</t>
  </si>
  <si>
    <t>港股科技ETF</t>
  </si>
  <si>
    <t>2.75亿</t>
  </si>
  <si>
    <t>A50ETF基金</t>
  </si>
  <si>
    <t>2.72亿</t>
  </si>
  <si>
    <t>香港科技ETF</t>
  </si>
  <si>
    <t>2.71亿</t>
  </si>
  <si>
    <t>产业升级LOF</t>
  </si>
  <si>
    <t>2.64亿</t>
  </si>
  <si>
    <t>AH500ETF</t>
  </si>
  <si>
    <t>2.57亿</t>
  </si>
  <si>
    <t>2.00亿</t>
  </si>
  <si>
    <t>绿色电力ETF</t>
  </si>
  <si>
    <t>1.98亿</t>
  </si>
  <si>
    <t>可选消费ETF</t>
  </si>
  <si>
    <t>1.74亿</t>
  </si>
  <si>
    <t>国企共赢ETF</t>
  </si>
  <si>
    <t>1.68亿</t>
  </si>
  <si>
    <t>恒生科技HKETF</t>
  </si>
  <si>
    <t>1.49亿</t>
  </si>
  <si>
    <t>1.39亿</t>
  </si>
  <si>
    <t>沪深300价值ETF</t>
  </si>
  <si>
    <t>1.36亿</t>
  </si>
  <si>
    <t>5G50ETF</t>
  </si>
  <si>
    <t>1.35亿</t>
  </si>
  <si>
    <t>港股通100ETF</t>
  </si>
  <si>
    <t>1.20亿</t>
  </si>
  <si>
    <t>基本面50ETF</t>
  </si>
  <si>
    <t>1.10亿</t>
  </si>
  <si>
    <t>电力ETF基金</t>
  </si>
  <si>
    <t>1.08亿</t>
  </si>
  <si>
    <t>保险证券ETF</t>
  </si>
  <si>
    <t>1.05亿</t>
  </si>
  <si>
    <t>香港科技50ETF</t>
  </si>
  <si>
    <t>1.03亿</t>
  </si>
  <si>
    <t>中概互联ETF</t>
  </si>
  <si>
    <t>0.99亿</t>
  </si>
  <si>
    <t>金融LOF</t>
  </si>
  <si>
    <t>沪深300红利ETF</t>
  </si>
  <si>
    <t>0.94亿</t>
  </si>
  <si>
    <t>湾创ETF</t>
  </si>
  <si>
    <t>0.93亿</t>
  </si>
  <si>
    <t>港股消费ETF</t>
  </si>
  <si>
    <t>0.88亿</t>
  </si>
  <si>
    <t>绿电50ETF</t>
  </si>
  <si>
    <t>0.86亿</t>
  </si>
  <si>
    <t>港股通科技50ETF</t>
  </si>
  <si>
    <t>0.84亿</t>
  </si>
  <si>
    <t>香港消费ETF</t>
  </si>
  <si>
    <t>0.80亿</t>
  </si>
  <si>
    <t>中概科技ETF</t>
  </si>
  <si>
    <t>0.76亿</t>
  </si>
  <si>
    <t>港股消费50ETF</t>
  </si>
  <si>
    <t>0.73亿</t>
  </si>
  <si>
    <t>交运ETF</t>
  </si>
  <si>
    <t>绿电ETF</t>
  </si>
  <si>
    <t>0.67亿</t>
  </si>
  <si>
    <t>交通运输ETF</t>
  </si>
  <si>
    <t>0.66亿</t>
  </si>
  <si>
    <t>0.63亿</t>
  </si>
  <si>
    <t>ESGETF基金</t>
  </si>
  <si>
    <t>0.62亿</t>
  </si>
  <si>
    <t>港股科技30ETF</t>
  </si>
  <si>
    <t>0.58亿</t>
  </si>
  <si>
    <t>0.57亿</t>
  </si>
  <si>
    <t>金融地产ETF基金</t>
  </si>
  <si>
    <t>沪港深科技ETF</t>
  </si>
  <si>
    <t>0.53亿</t>
  </si>
  <si>
    <t>沪深300价值ETF申</t>
  </si>
  <si>
    <t>0.52亿</t>
  </si>
  <si>
    <t>东方红创优定开</t>
  </si>
  <si>
    <t>沪港深500ETF指数</t>
  </si>
  <si>
    <t>浙商之江凤凰ETF</t>
  </si>
  <si>
    <t>0.51亿</t>
  </si>
  <si>
    <t>鹏华价值优势LOF</t>
  </si>
  <si>
    <t>0.48亿</t>
  </si>
  <si>
    <t>0.46亿</t>
  </si>
  <si>
    <t>0.45亿</t>
  </si>
  <si>
    <t>石油基金LOF</t>
  </si>
  <si>
    <t>证保LOF</t>
  </si>
  <si>
    <t>东方红恒阳定开</t>
  </si>
  <si>
    <t>新经济港股通LOF</t>
  </si>
  <si>
    <t>基本面50LOF</t>
  </si>
  <si>
    <t>0.37亿</t>
  </si>
  <si>
    <t>原油LOF易方达</t>
  </si>
  <si>
    <t>0.35亿</t>
  </si>
  <si>
    <t>科技龙头ETF</t>
  </si>
  <si>
    <t>800价值ETF</t>
  </si>
  <si>
    <t>沪港深ETF</t>
  </si>
  <si>
    <t>0.28亿</t>
  </si>
  <si>
    <t>电力ETF南方</t>
  </si>
  <si>
    <t>0.25亿</t>
  </si>
  <si>
    <t>中欧瑞丰LOF</t>
  </si>
  <si>
    <t>大摩资源LOF</t>
  </si>
  <si>
    <t>0.23亿</t>
  </si>
  <si>
    <t>东方红睿轩定开</t>
  </si>
  <si>
    <t>金选300A类LOF</t>
  </si>
  <si>
    <t>0.22亿</t>
  </si>
  <si>
    <t>全球油气能源LOF</t>
  </si>
  <si>
    <t>0.20亿</t>
  </si>
  <si>
    <t>运输ETF</t>
  </si>
  <si>
    <t>恒生新经济ETF</t>
  </si>
  <si>
    <t>0.18亿</t>
  </si>
  <si>
    <t>电力指数ETF</t>
  </si>
  <si>
    <t>0.15亿</t>
  </si>
  <si>
    <t>价值基金LOF</t>
  </si>
  <si>
    <t>0.12亿</t>
  </si>
  <si>
    <t>国投中国价值LOF</t>
  </si>
  <si>
    <t>0.10亿</t>
  </si>
  <si>
    <t>华富强债LOF</t>
  </si>
  <si>
    <t>南方香港LOF</t>
  </si>
  <si>
    <t>巨潮100LOF</t>
  </si>
  <si>
    <t>0.07亿</t>
  </si>
  <si>
    <t>银河高股息LOF</t>
  </si>
  <si>
    <t>博时优势企业</t>
  </si>
  <si>
    <t>花园转债</t>
  </si>
  <si>
    <t xml:space="preserve">--  </t>
  </si>
  <si>
    <t>南电转债</t>
  </si>
  <si>
    <t>药石转债</t>
  </si>
  <si>
    <t>胜蓝转债</t>
  </si>
  <si>
    <t>泰林转债</t>
  </si>
  <si>
    <t>佩蒂转债</t>
  </si>
  <si>
    <t>耐普转债</t>
  </si>
  <si>
    <t>富瀚转债</t>
  </si>
  <si>
    <t>隆华转债</t>
  </si>
  <si>
    <t>健帆转债</t>
  </si>
  <si>
    <t>捷捷转债</t>
  </si>
  <si>
    <t>仙乐转债</t>
  </si>
  <si>
    <t>昌红转债</t>
  </si>
  <si>
    <t>乐普转2</t>
  </si>
  <si>
    <t>卫宁转债</t>
  </si>
  <si>
    <t>朗科转债</t>
  </si>
  <si>
    <t>金陵转债</t>
  </si>
  <si>
    <t>长海转债</t>
  </si>
  <si>
    <t>三诺转债</t>
  </si>
  <si>
    <t>北陆转债</t>
  </si>
  <si>
    <t>乐歌转债</t>
  </si>
  <si>
    <t>宝莱转债</t>
  </si>
  <si>
    <t>万孚转债</t>
  </si>
  <si>
    <t>开润转债</t>
  </si>
  <si>
    <t>海控B股</t>
  </si>
  <si>
    <t>开开Ｂ股</t>
  </si>
  <si>
    <t>黄山Ｂ股</t>
  </si>
  <si>
    <t>锦江Ｂ股</t>
  </si>
  <si>
    <t>临港B股</t>
  </si>
  <si>
    <t>金桥Ｂ股</t>
  </si>
  <si>
    <t>电信ETF</t>
  </si>
  <si>
    <t>利元转债</t>
  </si>
  <si>
    <t>锂科转债</t>
  </si>
  <si>
    <t>洁特转债</t>
  </si>
  <si>
    <t>天奈转债</t>
  </si>
  <si>
    <t>密卫转债</t>
  </si>
  <si>
    <t>再22转债</t>
  </si>
  <si>
    <t>伟22转债</t>
  </si>
  <si>
    <t>松霖转债</t>
  </si>
  <si>
    <t>华翔转债</t>
  </si>
  <si>
    <t>泉峰转债</t>
  </si>
  <si>
    <t>正川转债</t>
  </si>
  <si>
    <t>韦尔转债</t>
  </si>
  <si>
    <t>灵康转债</t>
  </si>
  <si>
    <t>荣泰转债</t>
  </si>
  <si>
    <t>大参转债</t>
  </si>
  <si>
    <t>家悦转债</t>
  </si>
  <si>
    <t>健友转债</t>
  </si>
  <si>
    <t>纵横转债</t>
  </si>
  <si>
    <t>迪贝转债</t>
  </si>
  <si>
    <t>金能转债</t>
  </si>
  <si>
    <t>好客转债</t>
  </si>
  <si>
    <t>大丰转债</t>
  </si>
  <si>
    <t>燃23转债</t>
  </si>
  <si>
    <t>浙22转债</t>
  </si>
  <si>
    <t>友发转债</t>
  </si>
  <si>
    <t>成银转债</t>
  </si>
  <si>
    <t>绿动转债</t>
  </si>
  <si>
    <t>隆22转债</t>
  </si>
  <si>
    <t>长汽转债</t>
  </si>
  <si>
    <t>环旭转债</t>
  </si>
  <si>
    <t>大秦转债</t>
  </si>
  <si>
    <t>财通转债</t>
  </si>
  <si>
    <t>利群转债</t>
  </si>
  <si>
    <t>核建转债</t>
  </si>
  <si>
    <t>中信转债</t>
  </si>
  <si>
    <t>山玻转债</t>
  </si>
  <si>
    <t>兴发转债</t>
  </si>
  <si>
    <t>宏发转债</t>
  </si>
  <si>
    <t>杭银转债</t>
  </si>
  <si>
    <t>华海转债</t>
  </si>
  <si>
    <t>精达转债</t>
  </si>
  <si>
    <t>国投转债</t>
  </si>
  <si>
    <t>凌钢转债</t>
  </si>
  <si>
    <t>华安转债</t>
  </si>
  <si>
    <t>建工转债</t>
  </si>
  <si>
    <t>福能转债</t>
  </si>
  <si>
    <t>山鹰转债</t>
  </si>
  <si>
    <t>张 裕Ｂ</t>
  </si>
  <si>
    <t>京东方Ｂ</t>
  </si>
  <si>
    <t>冰山B</t>
  </si>
  <si>
    <t>深深房Ｂ</t>
  </si>
  <si>
    <t>飞亚达Ｂ</t>
  </si>
  <si>
    <t>深华发Ｂ</t>
  </si>
  <si>
    <t>利民转债</t>
  </si>
  <si>
    <t>洽洽转债</t>
  </si>
  <si>
    <t>交建转债</t>
  </si>
  <si>
    <t>崇达转2</t>
  </si>
  <si>
    <t>华阳转债</t>
  </si>
  <si>
    <t>道恩转债</t>
  </si>
  <si>
    <t>瑞达转债</t>
  </si>
  <si>
    <t>长集转债</t>
  </si>
  <si>
    <t>奥佳转债</t>
  </si>
  <si>
    <t>游族转债</t>
  </si>
  <si>
    <t>合兴转债</t>
  </si>
  <si>
    <t>亚泰转债</t>
  </si>
  <si>
    <t>亚药转债</t>
  </si>
  <si>
    <t>张行转债</t>
  </si>
  <si>
    <t>山路转债</t>
  </si>
  <si>
    <t>麦米转2</t>
  </si>
  <si>
    <t>科利转债</t>
  </si>
  <si>
    <t>中特转债</t>
  </si>
  <si>
    <t>精装转债</t>
  </si>
  <si>
    <t>西子转债</t>
  </si>
  <si>
    <t>博杰转债</t>
  </si>
  <si>
    <t>麒麟转债</t>
  </si>
  <si>
    <t>百润转债</t>
  </si>
  <si>
    <t>蒙娜转债</t>
  </si>
  <si>
    <t>川恒转债</t>
  </si>
  <si>
    <t>弘亚转债</t>
  </si>
  <si>
    <t>苏行转债</t>
  </si>
  <si>
    <t>洋丰转债</t>
  </si>
  <si>
    <t>盈峰转债</t>
  </si>
  <si>
    <t>恒逸转债</t>
  </si>
  <si>
    <t>本钢转债</t>
  </si>
  <si>
    <t>鲁泰转债</t>
  </si>
  <si>
    <t>希望转债</t>
  </si>
  <si>
    <t>天源转债</t>
  </si>
  <si>
    <t>金埔转债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</si>
</sst>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4"/>
      <color rgb="FFFF0000"/>
      <name val="微软雅黑"/>
      <charset val="134"/>
    </font>
    <font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9"/>
  <sheetViews>
    <sheetView tabSelected="1" workbookViewId="0">
      <selection activeCell="H12" sqref="H12"/>
    </sheetView>
  </sheetViews>
  <sheetFormatPr defaultColWidth="9" defaultRowHeight="16.5" outlineLevelCol="5"/>
  <cols>
    <col min="1" max="1" width="9.875" style="1" customWidth="1"/>
    <col min="2" max="2" width="22.75" style="1" customWidth="1"/>
    <col min="3" max="3" width="13.25" style="1" customWidth="1"/>
    <col min="4" max="4" width="9.875" style="1" customWidth="1"/>
    <col min="5" max="5" width="22.75" style="1" customWidth="1"/>
    <col min="6" max="6" width="14.75" style="1" customWidth="1"/>
    <col min="7" max="16384" width="9" style="1"/>
  </cols>
  <sheetData>
    <row r="1" ht="21" spans="1:6">
      <c r="A1" s="2" t="s">
        <v>0</v>
      </c>
      <c r="B1" s="2"/>
      <c r="C1" s="2"/>
      <c r="D1" s="3" t="s">
        <v>1</v>
      </c>
      <c r="E1" s="3"/>
      <c r="F1" s="3"/>
    </row>
    <row r="2" ht="21" spans="1:6">
      <c r="A2" s="4" t="s">
        <v>2</v>
      </c>
      <c r="B2" s="4"/>
      <c r="C2" s="4"/>
      <c r="D2" s="4"/>
      <c r="E2" s="4"/>
      <c r="F2" s="4"/>
    </row>
    <row r="3" ht="21" spans="1:6">
      <c r="A3" s="5" t="s">
        <v>3</v>
      </c>
      <c r="B3" s="5" t="s">
        <v>4</v>
      </c>
      <c r="C3" s="5" t="s">
        <v>5</v>
      </c>
      <c r="D3" s="6" t="s">
        <v>3</v>
      </c>
      <c r="E3" s="6" t="s">
        <v>4</v>
      </c>
      <c r="F3" s="6" t="s">
        <v>5</v>
      </c>
    </row>
    <row r="4" ht="20.25" spans="1:6">
      <c r="A4" s="7" t="str">
        <f>"601138"</f>
        <v>601138</v>
      </c>
      <c r="B4" s="7" t="s">
        <v>6</v>
      </c>
      <c r="C4" s="7" t="s">
        <v>7</v>
      </c>
      <c r="D4" s="7" t="str">
        <f>"600941"</f>
        <v>600941</v>
      </c>
      <c r="E4" s="7" t="s">
        <v>8</v>
      </c>
      <c r="F4" s="7" t="s">
        <v>9</v>
      </c>
    </row>
    <row r="5" ht="20.25" spans="1:6">
      <c r="A5" s="7" t="str">
        <f>"601998"</f>
        <v>601998</v>
      </c>
      <c r="B5" s="7" t="s">
        <v>10</v>
      </c>
      <c r="C5" s="7" t="s">
        <v>11</v>
      </c>
      <c r="D5" s="7" t="str">
        <f>"300750"</f>
        <v>300750</v>
      </c>
      <c r="E5" s="7" t="s">
        <v>12</v>
      </c>
      <c r="F5" s="7" t="s">
        <v>13</v>
      </c>
    </row>
    <row r="6" ht="20.25" spans="1:6">
      <c r="A6" s="7" t="str">
        <f>"600030"</f>
        <v>600030</v>
      </c>
      <c r="B6" s="7" t="s">
        <v>14</v>
      </c>
      <c r="C6" s="7" t="s">
        <v>15</v>
      </c>
      <c r="D6" s="7" t="str">
        <f>"601318"</f>
        <v>601318</v>
      </c>
      <c r="E6" s="7" t="s">
        <v>16</v>
      </c>
      <c r="F6" s="7" t="s">
        <v>17</v>
      </c>
    </row>
    <row r="7" ht="20.25" spans="1:6">
      <c r="A7" s="7" t="str">
        <f>"603288"</f>
        <v>603288</v>
      </c>
      <c r="B7" s="7" t="s">
        <v>18</v>
      </c>
      <c r="C7" s="7" t="s">
        <v>19</v>
      </c>
      <c r="D7" s="7" t="str">
        <f>"601328"</f>
        <v>601328</v>
      </c>
      <c r="E7" s="7" t="s">
        <v>20</v>
      </c>
      <c r="F7" s="7" t="s">
        <v>21</v>
      </c>
    </row>
    <row r="8" ht="20.25" spans="1:6">
      <c r="A8" s="7" t="str">
        <f>"002352"</f>
        <v>002352</v>
      </c>
      <c r="B8" s="7" t="s">
        <v>22</v>
      </c>
      <c r="C8" s="7" t="s">
        <v>23</v>
      </c>
      <c r="D8" s="7" t="str">
        <f>"601899"</f>
        <v>601899</v>
      </c>
      <c r="E8" s="7" t="s">
        <v>24</v>
      </c>
      <c r="F8" s="7" t="s">
        <v>25</v>
      </c>
    </row>
    <row r="9" ht="20.25" spans="1:6">
      <c r="A9" s="7" t="str">
        <f>"600050"</f>
        <v>600050</v>
      </c>
      <c r="B9" s="7" t="s">
        <v>26</v>
      </c>
      <c r="C9" s="7" t="s">
        <v>27</v>
      </c>
      <c r="D9" s="7" t="str">
        <f>"601166"</f>
        <v>601166</v>
      </c>
      <c r="E9" s="7" t="s">
        <v>28</v>
      </c>
      <c r="F9" s="7" t="s">
        <v>29</v>
      </c>
    </row>
    <row r="10" ht="20.25" spans="1:6">
      <c r="A10" s="7" t="str">
        <f>"603993"</f>
        <v>603993</v>
      </c>
      <c r="B10" s="7" t="s">
        <v>30</v>
      </c>
      <c r="C10" s="7" t="s">
        <v>31</v>
      </c>
      <c r="D10" s="7" t="str">
        <f>"600276"</f>
        <v>600276</v>
      </c>
      <c r="E10" s="7" t="s">
        <v>32</v>
      </c>
      <c r="F10" s="7" t="s">
        <v>33</v>
      </c>
    </row>
    <row r="11" ht="20.25" spans="1:6">
      <c r="A11" s="7" t="str">
        <f>"601881"</f>
        <v>601881</v>
      </c>
      <c r="B11" s="7" t="s">
        <v>34</v>
      </c>
      <c r="C11" s="7" t="s">
        <v>35</v>
      </c>
      <c r="D11" s="7" t="str">
        <f>"601816"</f>
        <v>601816</v>
      </c>
      <c r="E11" s="7" t="s">
        <v>36</v>
      </c>
      <c r="F11" s="7" t="s">
        <v>37</v>
      </c>
    </row>
    <row r="12" ht="20.25" spans="1:6">
      <c r="A12" s="7" t="str">
        <f>"600547"</f>
        <v>600547</v>
      </c>
      <c r="B12" s="7" t="s">
        <v>38</v>
      </c>
      <c r="C12" s="7" t="s">
        <v>39</v>
      </c>
      <c r="D12" s="7" t="str">
        <f>"600690"</f>
        <v>600690</v>
      </c>
      <c r="E12" s="7" t="s">
        <v>40</v>
      </c>
      <c r="F12" s="7" t="s">
        <v>41</v>
      </c>
    </row>
    <row r="13" ht="20.25" spans="1:6">
      <c r="A13" s="7" t="str">
        <f>"601600"</f>
        <v>601600</v>
      </c>
      <c r="B13" s="7" t="s">
        <v>42</v>
      </c>
      <c r="C13" s="7" t="s">
        <v>43</v>
      </c>
      <c r="D13" s="7" t="str">
        <f>"601225"</f>
        <v>601225</v>
      </c>
      <c r="E13" s="7" t="s">
        <v>44</v>
      </c>
      <c r="F13" s="7" t="s">
        <v>45</v>
      </c>
    </row>
    <row r="14" ht="20.25" spans="1:6">
      <c r="A14" s="7" t="str">
        <f>"600989"</f>
        <v>600989</v>
      </c>
      <c r="B14" s="7" t="s">
        <v>46</v>
      </c>
      <c r="C14" s="7" t="s">
        <v>47</v>
      </c>
      <c r="D14" s="7" t="str">
        <f>"003816"</f>
        <v>003816</v>
      </c>
      <c r="E14" s="7" t="s">
        <v>48</v>
      </c>
      <c r="F14" s="7" t="s">
        <v>49</v>
      </c>
    </row>
    <row r="15" ht="20.25" spans="1:6">
      <c r="A15" s="7" t="str">
        <f>"000166"</f>
        <v>000166</v>
      </c>
      <c r="B15" s="7" t="s">
        <v>50</v>
      </c>
      <c r="C15" s="7" t="s">
        <v>51</v>
      </c>
      <c r="D15" s="7" t="str">
        <f>"601818"</f>
        <v>601818</v>
      </c>
      <c r="E15" s="7" t="s">
        <v>52</v>
      </c>
      <c r="F15" s="7" t="s">
        <v>53</v>
      </c>
    </row>
    <row r="16" ht="20.25" spans="1:6">
      <c r="A16" s="7" t="str">
        <f>"600893"</f>
        <v>600893</v>
      </c>
      <c r="B16" s="7" t="s">
        <v>54</v>
      </c>
      <c r="C16" s="7" t="s">
        <v>55</v>
      </c>
      <c r="D16" s="7" t="str">
        <f>"002371"</f>
        <v>002371</v>
      </c>
      <c r="E16" s="7" t="s">
        <v>56</v>
      </c>
      <c r="F16" s="7" t="s">
        <v>57</v>
      </c>
    </row>
    <row r="17" ht="20.25" spans="1:6">
      <c r="A17" s="7" t="str">
        <f>"601868"</f>
        <v>601868</v>
      </c>
      <c r="B17" s="7" t="s">
        <v>58</v>
      </c>
      <c r="C17" s="7" t="s">
        <v>59</v>
      </c>
      <c r="D17" s="7" t="str">
        <f>"600031"</f>
        <v>600031</v>
      </c>
      <c r="E17" s="7" t="s">
        <v>60</v>
      </c>
      <c r="F17" s="7" t="s">
        <v>61</v>
      </c>
    </row>
    <row r="18" ht="20.25" spans="1:6">
      <c r="A18" s="7" t="str">
        <f>"000425"</f>
        <v>000425</v>
      </c>
      <c r="B18" s="7" t="s">
        <v>62</v>
      </c>
      <c r="C18" s="7" t="s">
        <v>63</v>
      </c>
      <c r="D18" s="7" t="str">
        <f>"600760"</f>
        <v>600760</v>
      </c>
      <c r="E18" s="7" t="s">
        <v>64</v>
      </c>
      <c r="F18" s="7" t="s">
        <v>65</v>
      </c>
    </row>
    <row r="19" ht="20.25" spans="1:6">
      <c r="A19" s="7" t="str">
        <f>"601916"</f>
        <v>601916</v>
      </c>
      <c r="B19" s="7" t="s">
        <v>66</v>
      </c>
      <c r="C19" s="7" t="s">
        <v>67</v>
      </c>
      <c r="D19" s="7" t="str">
        <f>"601336"</f>
        <v>601336</v>
      </c>
      <c r="E19" s="7" t="s">
        <v>68</v>
      </c>
      <c r="F19" s="7" t="s">
        <v>69</v>
      </c>
    </row>
    <row r="20" ht="20.25" spans="1:6">
      <c r="A20" s="7" t="str">
        <f>"603260"</f>
        <v>603260</v>
      </c>
      <c r="B20" s="7" t="s">
        <v>70</v>
      </c>
      <c r="C20" s="7" t="s">
        <v>71</v>
      </c>
      <c r="D20" s="7" t="str">
        <f>"600015"</f>
        <v>600015</v>
      </c>
      <c r="E20" s="7" t="s">
        <v>72</v>
      </c>
      <c r="F20" s="7" t="s">
        <v>73</v>
      </c>
    </row>
    <row r="21" ht="20.25" spans="1:6">
      <c r="A21" s="7" t="str">
        <f>"688008"</f>
        <v>688008</v>
      </c>
      <c r="B21" s="7" t="s">
        <v>74</v>
      </c>
      <c r="C21" s="7" t="s">
        <v>75</v>
      </c>
      <c r="D21" s="7" t="str">
        <f>"600795"</f>
        <v>600795</v>
      </c>
      <c r="E21" s="7" t="s">
        <v>76</v>
      </c>
      <c r="F21" s="7" t="s">
        <v>77</v>
      </c>
    </row>
    <row r="22" ht="20.25" spans="1:6">
      <c r="A22" s="7" t="str">
        <f>"688009"</f>
        <v>688009</v>
      </c>
      <c r="B22" s="7" t="s">
        <v>78</v>
      </c>
      <c r="C22" s="7" t="s">
        <v>79</v>
      </c>
      <c r="D22" s="7" t="str">
        <f>"600023"</f>
        <v>600023</v>
      </c>
      <c r="E22" s="7" t="s">
        <v>80</v>
      </c>
      <c r="F22" s="7" t="s">
        <v>81</v>
      </c>
    </row>
    <row r="23" ht="20.25" spans="1:6">
      <c r="A23" s="7" t="str">
        <f>"600741"</f>
        <v>600741</v>
      </c>
      <c r="B23" s="7" t="s">
        <v>82</v>
      </c>
      <c r="C23" s="7" t="s">
        <v>83</v>
      </c>
      <c r="D23" s="7" t="str">
        <f>"601607"</f>
        <v>601607</v>
      </c>
      <c r="E23" s="7" t="s">
        <v>84</v>
      </c>
      <c r="F23" s="7" t="s">
        <v>85</v>
      </c>
    </row>
    <row r="24" ht="20.25" spans="1:6">
      <c r="A24" s="7" t="str">
        <f>"600522"</f>
        <v>600522</v>
      </c>
      <c r="B24" s="7" t="s">
        <v>86</v>
      </c>
      <c r="C24" s="7" t="s">
        <v>87</v>
      </c>
      <c r="D24" s="7" t="str">
        <f>"000768"</f>
        <v>000768</v>
      </c>
      <c r="E24" s="7" t="s">
        <v>88</v>
      </c>
      <c r="F24" s="7" t="s">
        <v>89</v>
      </c>
    </row>
    <row r="25" ht="20.25" spans="1:6">
      <c r="A25" s="7" t="str">
        <f>"300394"</f>
        <v>300394</v>
      </c>
      <c r="B25" s="7" t="s">
        <v>90</v>
      </c>
      <c r="C25" s="7" t="s">
        <v>91</v>
      </c>
      <c r="D25" s="7" t="str">
        <f>"002241"</f>
        <v>002241</v>
      </c>
      <c r="E25" s="7" t="s">
        <v>92</v>
      </c>
      <c r="F25" s="7" t="s">
        <v>93</v>
      </c>
    </row>
    <row r="26" ht="20.25" spans="1:6">
      <c r="A26" s="7" t="str">
        <f>"600183"</f>
        <v>600183</v>
      </c>
      <c r="B26" s="7" t="s">
        <v>94</v>
      </c>
      <c r="C26" s="7" t="s">
        <v>95</v>
      </c>
      <c r="D26" s="7" t="str">
        <f>"688187"</f>
        <v>688187</v>
      </c>
      <c r="E26" s="7" t="s">
        <v>96</v>
      </c>
      <c r="F26" s="7" t="s">
        <v>97</v>
      </c>
    </row>
    <row r="27" ht="20.25" spans="1:6">
      <c r="A27" s="7" t="str">
        <f>"600733"</f>
        <v>600733</v>
      </c>
      <c r="B27" s="7" t="s">
        <v>98</v>
      </c>
      <c r="C27" s="7" t="s">
        <v>99</v>
      </c>
      <c r="D27" s="7" t="str">
        <f>"600489"</f>
        <v>600489</v>
      </c>
      <c r="E27" s="7" t="s">
        <v>100</v>
      </c>
      <c r="F27" s="7" t="s">
        <v>101</v>
      </c>
    </row>
    <row r="28" ht="20.25" spans="1:6">
      <c r="A28" s="7" t="str">
        <f>"688047"</f>
        <v>688047</v>
      </c>
      <c r="B28" s="7" t="s">
        <v>102</v>
      </c>
      <c r="C28" s="7" t="s">
        <v>103</v>
      </c>
      <c r="D28" s="7" t="str">
        <f>"300408"</f>
        <v>300408</v>
      </c>
      <c r="E28" s="7" t="s">
        <v>104</v>
      </c>
      <c r="F28" s="7" t="s">
        <v>105</v>
      </c>
    </row>
    <row r="29" ht="20.25" spans="1:6">
      <c r="A29" s="7" t="str">
        <f>"600685"</f>
        <v>600685</v>
      </c>
      <c r="B29" s="7" t="s">
        <v>106</v>
      </c>
      <c r="C29" s="7" t="s">
        <v>107</v>
      </c>
      <c r="D29" s="7" t="str">
        <f>"600803"</f>
        <v>600803</v>
      </c>
      <c r="E29" s="7" t="s">
        <v>108</v>
      </c>
      <c r="F29" s="7" t="s">
        <v>109</v>
      </c>
    </row>
    <row r="30" ht="20.25" spans="1:6">
      <c r="A30" s="7" t="str">
        <f>"002064"</f>
        <v>002064</v>
      </c>
      <c r="B30" s="7" t="s">
        <v>110</v>
      </c>
      <c r="C30" s="7" t="s">
        <v>111</v>
      </c>
      <c r="D30" s="7" t="str">
        <f>"600236"</f>
        <v>600236</v>
      </c>
      <c r="E30" s="7" t="s">
        <v>112</v>
      </c>
      <c r="F30" s="7" t="s">
        <v>113</v>
      </c>
    </row>
    <row r="31" ht="20.25" spans="1:6">
      <c r="A31" s="7" t="str">
        <f>"000564"</f>
        <v>000564</v>
      </c>
      <c r="B31" s="7" t="s">
        <v>114</v>
      </c>
      <c r="C31" s="7" t="s">
        <v>115</v>
      </c>
      <c r="D31" s="7" t="str">
        <f>"601838"</f>
        <v>601838</v>
      </c>
      <c r="E31" s="7" t="s">
        <v>116</v>
      </c>
      <c r="F31" s="7" t="s">
        <v>117</v>
      </c>
    </row>
    <row r="32" ht="20.25" spans="1:6">
      <c r="A32" s="7" t="str">
        <f>"603568"</f>
        <v>603568</v>
      </c>
      <c r="B32" s="7" t="s">
        <v>118</v>
      </c>
      <c r="C32" s="7" t="s">
        <v>119</v>
      </c>
      <c r="D32" s="7" t="str">
        <f>"002422"</f>
        <v>002422</v>
      </c>
      <c r="E32" s="7" t="s">
        <v>120</v>
      </c>
      <c r="F32" s="7" t="s">
        <v>121</v>
      </c>
    </row>
    <row r="33" ht="20.25" spans="1:6">
      <c r="A33" s="7" t="str">
        <f>"601216"</f>
        <v>601216</v>
      </c>
      <c r="B33" s="7" t="s">
        <v>122</v>
      </c>
      <c r="C33" s="7" t="s">
        <v>123</v>
      </c>
      <c r="D33" s="7" t="str">
        <f>"601058"</f>
        <v>601058</v>
      </c>
      <c r="E33" s="7" t="s">
        <v>124</v>
      </c>
      <c r="F33" s="7" t="s">
        <v>125</v>
      </c>
    </row>
    <row r="34" ht="20.25" spans="1:6">
      <c r="A34" s="7" t="str">
        <f>"688120"</f>
        <v>688120</v>
      </c>
      <c r="B34" s="7" t="s">
        <v>126</v>
      </c>
      <c r="C34" s="7" t="s">
        <v>127</v>
      </c>
      <c r="D34" s="7" t="str">
        <f>"688169"</f>
        <v>688169</v>
      </c>
      <c r="E34" s="7" t="s">
        <v>128</v>
      </c>
      <c r="F34" s="7" t="s">
        <v>129</v>
      </c>
    </row>
    <row r="35" ht="20.25" spans="1:6">
      <c r="A35" s="7" t="str">
        <f>"002673"</f>
        <v>002673</v>
      </c>
      <c r="B35" s="7" t="s">
        <v>130</v>
      </c>
      <c r="C35" s="7" t="s">
        <v>131</v>
      </c>
      <c r="D35" s="7" t="str">
        <f>"002600"</f>
        <v>002600</v>
      </c>
      <c r="E35" s="7" t="s">
        <v>132</v>
      </c>
      <c r="F35" s="7" t="s">
        <v>133</v>
      </c>
    </row>
    <row r="36" ht="20.25" spans="1:6">
      <c r="A36" s="7" t="str">
        <f>"000728"</f>
        <v>000728</v>
      </c>
      <c r="B36" s="7" t="s">
        <v>134</v>
      </c>
      <c r="C36" s="7" t="s">
        <v>135</v>
      </c>
      <c r="D36" s="7" t="str">
        <f>"601878"</f>
        <v>601878</v>
      </c>
      <c r="E36" s="7" t="s">
        <v>136</v>
      </c>
      <c r="F36" s="7" t="s">
        <v>137</v>
      </c>
    </row>
    <row r="37" ht="20.25" spans="1:6">
      <c r="A37" s="7" t="str">
        <f>"000783"</f>
        <v>000783</v>
      </c>
      <c r="B37" s="7" t="s">
        <v>138</v>
      </c>
      <c r="C37" s="7" t="s">
        <v>139</v>
      </c>
      <c r="D37" s="7" t="str">
        <f>"002032"</f>
        <v>002032</v>
      </c>
      <c r="E37" s="7" t="s">
        <v>140</v>
      </c>
      <c r="F37" s="7" t="s">
        <v>141</v>
      </c>
    </row>
    <row r="38" ht="20.25" spans="1:6">
      <c r="A38" s="7" t="str">
        <f>"601990"</f>
        <v>601990</v>
      </c>
      <c r="B38" s="7" t="s">
        <v>142</v>
      </c>
      <c r="C38" s="7" t="s">
        <v>143</v>
      </c>
      <c r="D38" s="7" t="str">
        <f>"002202"</f>
        <v>002202</v>
      </c>
      <c r="E38" s="7" t="s">
        <v>144</v>
      </c>
      <c r="F38" s="7" t="s">
        <v>145</v>
      </c>
    </row>
    <row r="39" ht="20.25" spans="1:6">
      <c r="A39" s="7" t="str">
        <f>"513330"</f>
        <v>513330</v>
      </c>
      <c r="B39" s="7" t="s">
        <v>146</v>
      </c>
      <c r="C39" s="7" t="s">
        <v>147</v>
      </c>
      <c r="D39" s="7" t="str">
        <f>"600096"</f>
        <v>600096</v>
      </c>
      <c r="E39" s="7" t="s">
        <v>148</v>
      </c>
      <c r="F39" s="7" t="s">
        <v>149</v>
      </c>
    </row>
    <row r="40" ht="20.25" spans="1:6">
      <c r="A40" s="7" t="str">
        <f>"000729"</f>
        <v>000729</v>
      </c>
      <c r="B40" s="7" t="s">
        <v>150</v>
      </c>
      <c r="C40" s="7" t="s">
        <v>151</v>
      </c>
      <c r="D40" s="7" t="str">
        <f>"300207"</f>
        <v>300207</v>
      </c>
      <c r="E40" s="7" t="s">
        <v>152</v>
      </c>
      <c r="F40" s="7" t="s">
        <v>153</v>
      </c>
    </row>
    <row r="41" ht="20.25" spans="1:6">
      <c r="A41" s="7" t="str">
        <f>"600282"</f>
        <v>600282</v>
      </c>
      <c r="B41" s="7" t="s">
        <v>154</v>
      </c>
      <c r="C41" s="7" t="s">
        <v>155</v>
      </c>
      <c r="D41" s="7" t="str">
        <f>"600536"</f>
        <v>600536</v>
      </c>
      <c r="E41" s="7" t="s">
        <v>156</v>
      </c>
      <c r="F41" s="7" t="s">
        <v>157</v>
      </c>
    </row>
    <row r="42" ht="20.25" spans="1:6">
      <c r="A42" s="7" t="str">
        <f>"600483"</f>
        <v>600483</v>
      </c>
      <c r="B42" s="7" t="s">
        <v>158</v>
      </c>
      <c r="C42" s="7" t="s">
        <v>159</v>
      </c>
      <c r="D42" s="7" t="str">
        <f>"600298"</f>
        <v>600298</v>
      </c>
      <c r="E42" s="7" t="s">
        <v>160</v>
      </c>
      <c r="F42" s="7" t="s">
        <v>161</v>
      </c>
    </row>
    <row r="43" ht="20.25" spans="1:6">
      <c r="A43" s="7" t="str">
        <f>"600549"</f>
        <v>600549</v>
      </c>
      <c r="B43" s="7" t="s">
        <v>162</v>
      </c>
      <c r="C43" s="7" t="s">
        <v>163</v>
      </c>
      <c r="D43" s="7" t="str">
        <f>"600863"</f>
        <v>600863</v>
      </c>
      <c r="E43" s="7" t="s">
        <v>164</v>
      </c>
      <c r="F43" s="7" t="s">
        <v>165</v>
      </c>
    </row>
    <row r="44" ht="20.25" spans="1:6">
      <c r="A44" s="7" t="str">
        <f>"600879"</f>
        <v>600879</v>
      </c>
      <c r="B44" s="7" t="s">
        <v>166</v>
      </c>
      <c r="C44" s="7" t="s">
        <v>167</v>
      </c>
      <c r="D44" s="7" t="str">
        <f>"601162"</f>
        <v>601162</v>
      </c>
      <c r="E44" s="7" t="s">
        <v>168</v>
      </c>
      <c r="F44" s="7" t="s">
        <v>169</v>
      </c>
    </row>
    <row r="45" ht="20.25" spans="1:6">
      <c r="A45" s="7" t="str">
        <f>"603298"</f>
        <v>603298</v>
      </c>
      <c r="B45" s="7" t="s">
        <v>170</v>
      </c>
      <c r="C45" s="7" t="s">
        <v>171</v>
      </c>
      <c r="D45" s="7" t="str">
        <f>"300763"</f>
        <v>300763</v>
      </c>
      <c r="E45" s="7" t="s">
        <v>172</v>
      </c>
      <c r="F45" s="7" t="s">
        <v>173</v>
      </c>
    </row>
    <row r="46" ht="20.25" spans="1:6">
      <c r="A46" s="7" t="str">
        <f>"603486"</f>
        <v>603486</v>
      </c>
      <c r="B46" s="7" t="s">
        <v>174</v>
      </c>
      <c r="C46" s="7" t="s">
        <v>175</v>
      </c>
      <c r="D46" s="7" t="str">
        <f>"601156"</f>
        <v>601156</v>
      </c>
      <c r="E46" s="7" t="s">
        <v>176</v>
      </c>
      <c r="F46" s="7" t="s">
        <v>177</v>
      </c>
    </row>
    <row r="47" ht="20.25" spans="1:6">
      <c r="A47" s="7" t="str">
        <f>"601228"</f>
        <v>601228</v>
      </c>
      <c r="B47" s="7" t="s">
        <v>178</v>
      </c>
      <c r="C47" s="7" t="s">
        <v>179</v>
      </c>
      <c r="D47" s="7" t="str">
        <f>"002244"</f>
        <v>002244</v>
      </c>
      <c r="E47" s="7" t="s">
        <v>180</v>
      </c>
      <c r="F47" s="7" t="s">
        <v>181</v>
      </c>
    </row>
    <row r="48" ht="20.25" spans="1:6">
      <c r="A48" s="7" t="str">
        <f>"601001"</f>
        <v>601001</v>
      </c>
      <c r="B48" s="7" t="s">
        <v>182</v>
      </c>
      <c r="C48" s="7" t="s">
        <v>183</v>
      </c>
      <c r="D48" s="7" t="str">
        <f>"301301"</f>
        <v>301301</v>
      </c>
      <c r="E48" s="7" t="s">
        <v>184</v>
      </c>
      <c r="F48" s="7" t="s">
        <v>185</v>
      </c>
    </row>
    <row r="49" ht="20.25" spans="1:6">
      <c r="A49" s="7" t="str">
        <f>"002797"</f>
        <v>002797</v>
      </c>
      <c r="B49" s="7" t="s">
        <v>186</v>
      </c>
      <c r="C49" s="7" t="s">
        <v>187</v>
      </c>
      <c r="D49" s="7" t="str">
        <f>"600521"</f>
        <v>600521</v>
      </c>
      <c r="E49" s="7" t="s">
        <v>188</v>
      </c>
      <c r="F49" s="7" t="s">
        <v>189</v>
      </c>
    </row>
    <row r="50" ht="20.25" spans="1:6">
      <c r="A50" s="7" t="str">
        <f>"600909"</f>
        <v>600909</v>
      </c>
      <c r="B50" s="7" t="s">
        <v>190</v>
      </c>
      <c r="C50" s="7" t="s">
        <v>191</v>
      </c>
      <c r="D50" s="7" t="str">
        <f>"600548"</f>
        <v>600548</v>
      </c>
      <c r="E50" s="7" t="s">
        <v>192</v>
      </c>
      <c r="F50" s="7" t="s">
        <v>193</v>
      </c>
    </row>
    <row r="51" ht="20.25" spans="1:6">
      <c r="A51" s="7" t="str">
        <f>"600578"</f>
        <v>600578</v>
      </c>
      <c r="B51" s="7" t="s">
        <v>194</v>
      </c>
      <c r="C51" s="7" t="s">
        <v>195</v>
      </c>
      <c r="D51" s="7" t="str">
        <f>"603707"</f>
        <v>603707</v>
      </c>
      <c r="E51" s="7" t="s">
        <v>196</v>
      </c>
      <c r="F51" s="7" t="s">
        <v>197</v>
      </c>
    </row>
    <row r="52" ht="20.25" spans="1:6">
      <c r="A52" s="7" t="str">
        <f>"002025"</f>
        <v>002025</v>
      </c>
      <c r="B52" s="7" t="s">
        <v>198</v>
      </c>
      <c r="C52" s="7" t="s">
        <v>199</v>
      </c>
      <c r="D52" s="7" t="str">
        <f>"600008"</f>
        <v>600008</v>
      </c>
      <c r="E52" s="7" t="s">
        <v>200</v>
      </c>
      <c r="F52" s="7" t="s">
        <v>201</v>
      </c>
    </row>
    <row r="53" ht="20.25" spans="1:6">
      <c r="A53" s="7" t="str">
        <f>"601665"</f>
        <v>601665</v>
      </c>
      <c r="B53" s="7" t="s">
        <v>202</v>
      </c>
      <c r="C53" s="7" t="s">
        <v>203</v>
      </c>
      <c r="D53" s="7" t="str">
        <f>"600131"</f>
        <v>600131</v>
      </c>
      <c r="E53" s="7" t="s">
        <v>204</v>
      </c>
      <c r="F53" s="7" t="s">
        <v>205</v>
      </c>
    </row>
    <row r="54" ht="20.25" spans="1:6">
      <c r="A54" s="7" t="str">
        <f>"600141"</f>
        <v>600141</v>
      </c>
      <c r="B54" s="7" t="s">
        <v>206</v>
      </c>
      <c r="C54" s="7" t="s">
        <v>207</v>
      </c>
      <c r="D54" s="7" t="str">
        <f>"002432"</f>
        <v>002432</v>
      </c>
      <c r="E54" s="7" t="s">
        <v>208</v>
      </c>
      <c r="F54" s="7" t="s">
        <v>209</v>
      </c>
    </row>
    <row r="55" ht="20.25" spans="1:6">
      <c r="A55" s="7" t="str">
        <f>"601918"</f>
        <v>601918</v>
      </c>
      <c r="B55" s="7" t="s">
        <v>210</v>
      </c>
      <c r="C55" s="7" t="s">
        <v>211</v>
      </c>
      <c r="D55" s="7" t="str">
        <f>"600373"</f>
        <v>600373</v>
      </c>
      <c r="E55" s="7" t="s">
        <v>212</v>
      </c>
      <c r="F55" s="7" t="s">
        <v>213</v>
      </c>
    </row>
    <row r="56" ht="20.25" spans="1:6">
      <c r="A56" s="7" t="str">
        <f>"300002"</f>
        <v>300002</v>
      </c>
      <c r="B56" s="7" t="s">
        <v>214</v>
      </c>
      <c r="C56" s="7" t="s">
        <v>215</v>
      </c>
      <c r="D56" s="7" t="str">
        <f>"002461"</f>
        <v>002461</v>
      </c>
      <c r="E56" s="7" t="s">
        <v>216</v>
      </c>
      <c r="F56" s="7" t="s">
        <v>217</v>
      </c>
    </row>
    <row r="57" ht="20.25" spans="1:6">
      <c r="A57" s="7" t="str">
        <f>"002948"</f>
        <v>002948</v>
      </c>
      <c r="B57" s="7" t="s">
        <v>218</v>
      </c>
      <c r="C57" s="7" t="s">
        <v>219</v>
      </c>
      <c r="D57" s="7" t="str">
        <f>"601326"</f>
        <v>601326</v>
      </c>
      <c r="E57" s="7" t="s">
        <v>220</v>
      </c>
      <c r="F57" s="7" t="s">
        <v>221</v>
      </c>
    </row>
    <row r="58" ht="20.25" spans="1:6">
      <c r="A58" s="7" t="str">
        <f>"002500"</f>
        <v>002500</v>
      </c>
      <c r="B58" s="7" t="s">
        <v>222</v>
      </c>
      <c r="C58" s="7" t="s">
        <v>223</v>
      </c>
      <c r="D58" s="7" t="str">
        <f>"000543"</f>
        <v>000543</v>
      </c>
      <c r="E58" s="7" t="s">
        <v>224</v>
      </c>
      <c r="F58" s="7" t="s">
        <v>225</v>
      </c>
    </row>
    <row r="59" ht="20.25" spans="1:6">
      <c r="A59" s="7" t="str">
        <f>"600320"</f>
        <v>600320</v>
      </c>
      <c r="B59" s="7" t="s">
        <v>226</v>
      </c>
      <c r="C59" s="7" t="s">
        <v>227</v>
      </c>
      <c r="D59" s="7" t="str">
        <f>"159920"</f>
        <v>159920</v>
      </c>
      <c r="E59" s="7" t="s">
        <v>228</v>
      </c>
      <c r="F59" s="7" t="s">
        <v>229</v>
      </c>
    </row>
    <row r="60" ht="20.25" spans="1:6">
      <c r="A60" s="7" t="str">
        <f>"600737"</f>
        <v>600737</v>
      </c>
      <c r="B60" s="7" t="s">
        <v>230</v>
      </c>
      <c r="C60" s="7" t="s">
        <v>231</v>
      </c>
      <c r="D60" s="7" t="str">
        <f>"300627"</f>
        <v>300627</v>
      </c>
      <c r="E60" s="7" t="s">
        <v>232</v>
      </c>
      <c r="F60" s="7" t="s">
        <v>233</v>
      </c>
    </row>
    <row r="61" ht="20.25" spans="1:6">
      <c r="A61" s="7" t="str">
        <f>"601921"</f>
        <v>601921</v>
      </c>
      <c r="B61" s="7" t="s">
        <v>234</v>
      </c>
      <c r="C61" s="7" t="s">
        <v>235</v>
      </c>
      <c r="D61" s="7" t="str">
        <f>"600764"</f>
        <v>600764</v>
      </c>
      <c r="E61" s="7" t="s">
        <v>236</v>
      </c>
      <c r="F61" s="7" t="s">
        <v>237</v>
      </c>
    </row>
    <row r="62" ht="20.25" spans="1:6">
      <c r="A62" s="7" t="str">
        <f>"002423"</f>
        <v>002423</v>
      </c>
      <c r="B62" s="7" t="s">
        <v>238</v>
      </c>
      <c r="C62" s="7" t="s">
        <v>239</v>
      </c>
      <c r="D62" s="7" t="str">
        <f>"002096"</f>
        <v>002096</v>
      </c>
      <c r="E62" s="7" t="s">
        <v>240</v>
      </c>
      <c r="F62" s="7" t="s">
        <v>241</v>
      </c>
    </row>
    <row r="63" ht="20.25" spans="1:6">
      <c r="A63" s="7" t="str">
        <f>"300294"</f>
        <v>300294</v>
      </c>
      <c r="B63" s="7" t="s">
        <v>242</v>
      </c>
      <c r="C63" s="7" t="s">
        <v>243</v>
      </c>
      <c r="D63" s="7" t="str">
        <f>"000737"</f>
        <v>000737</v>
      </c>
      <c r="E63" s="7" t="s">
        <v>244</v>
      </c>
      <c r="F63" s="7" t="s">
        <v>245</v>
      </c>
    </row>
    <row r="64" ht="20.25" spans="1:6">
      <c r="A64" s="7" t="str">
        <f>"688050"</f>
        <v>688050</v>
      </c>
      <c r="B64" s="7" t="s">
        <v>246</v>
      </c>
      <c r="C64" s="7" t="s">
        <v>247</v>
      </c>
      <c r="D64" s="7" t="str">
        <f>"688582"</f>
        <v>688582</v>
      </c>
      <c r="E64" s="7" t="s">
        <v>248</v>
      </c>
      <c r="F64" s="7" t="s">
        <v>249</v>
      </c>
    </row>
    <row r="65" ht="20.25" spans="1:6">
      <c r="A65" s="7" t="str">
        <f>"000887"</f>
        <v>000887</v>
      </c>
      <c r="B65" s="7" t="s">
        <v>250</v>
      </c>
      <c r="C65" s="7" t="s">
        <v>251</v>
      </c>
      <c r="D65" s="7" t="str">
        <f>"000158"</f>
        <v>000158</v>
      </c>
      <c r="E65" s="7" t="s">
        <v>252</v>
      </c>
      <c r="F65" s="7" t="s">
        <v>253</v>
      </c>
    </row>
    <row r="66" ht="20.25" spans="1:6">
      <c r="A66" s="7" t="str">
        <f>"000636"</f>
        <v>000636</v>
      </c>
      <c r="B66" s="7" t="s">
        <v>254</v>
      </c>
      <c r="C66" s="7" t="s">
        <v>255</v>
      </c>
      <c r="D66" s="7" t="str">
        <f>"002911"</f>
        <v>002911</v>
      </c>
      <c r="E66" s="7" t="s">
        <v>256</v>
      </c>
      <c r="F66" s="7" t="s">
        <v>257</v>
      </c>
    </row>
    <row r="67" ht="20.25" spans="1:6">
      <c r="A67" s="7" t="str">
        <f>"688248"</f>
        <v>688248</v>
      </c>
      <c r="B67" s="7" t="s">
        <v>258</v>
      </c>
      <c r="C67" s="7" t="s">
        <v>259</v>
      </c>
      <c r="D67" s="7" t="str">
        <f>"511220"</f>
        <v>511220</v>
      </c>
      <c r="E67" s="7" t="s">
        <v>260</v>
      </c>
      <c r="F67" s="7" t="s">
        <v>261</v>
      </c>
    </row>
    <row r="68" ht="20.25" spans="1:6">
      <c r="A68" s="7" t="str">
        <f>"300115"</f>
        <v>300115</v>
      </c>
      <c r="B68" s="7" t="s">
        <v>262</v>
      </c>
      <c r="C68" s="7" t="s">
        <v>263</v>
      </c>
      <c r="D68" s="7" t="str">
        <f>"600331"</f>
        <v>600331</v>
      </c>
      <c r="E68" s="7" t="s">
        <v>264</v>
      </c>
      <c r="F68" s="7" t="s">
        <v>265</v>
      </c>
    </row>
    <row r="69" ht="20.25" spans="1:6">
      <c r="A69" s="7" t="str">
        <f>"300346"</f>
        <v>300346</v>
      </c>
      <c r="B69" s="7" t="s">
        <v>266</v>
      </c>
      <c r="C69" s="7" t="s">
        <v>267</v>
      </c>
      <c r="D69" s="7" t="str">
        <f>"600428"</f>
        <v>600428</v>
      </c>
      <c r="E69" s="7" t="s">
        <v>268</v>
      </c>
      <c r="F69" s="7" t="s">
        <v>269</v>
      </c>
    </row>
    <row r="70" ht="20.25" spans="1:6">
      <c r="A70" s="7" t="str">
        <f>"513130"</f>
        <v>513130</v>
      </c>
      <c r="B70" s="7" t="s">
        <v>270</v>
      </c>
      <c r="C70" s="7" t="s">
        <v>271</v>
      </c>
      <c r="D70" s="7" t="str">
        <f>"688076"</f>
        <v>688076</v>
      </c>
      <c r="E70" s="7" t="s">
        <v>272</v>
      </c>
      <c r="F70" s="7" t="s">
        <v>273</v>
      </c>
    </row>
    <row r="71" ht="20.25" spans="1:6">
      <c r="A71" s="7" t="str">
        <f>"600452"</f>
        <v>600452</v>
      </c>
      <c r="B71" s="7" t="s">
        <v>274</v>
      </c>
      <c r="C71" s="7" t="s">
        <v>275</v>
      </c>
      <c r="D71" s="7" t="str">
        <f>"002416"</f>
        <v>002416</v>
      </c>
      <c r="E71" s="7" t="s">
        <v>276</v>
      </c>
      <c r="F71" s="7" t="s">
        <v>277</v>
      </c>
    </row>
    <row r="72" ht="20.25" spans="1:6">
      <c r="A72" s="7" t="str">
        <f>"159792"</f>
        <v>159792</v>
      </c>
      <c r="B72" s="7" t="s">
        <v>278</v>
      </c>
      <c r="C72" s="7" t="s">
        <v>279</v>
      </c>
      <c r="D72" s="7" t="str">
        <f>"510900"</f>
        <v>510900</v>
      </c>
      <c r="E72" s="7" t="s">
        <v>280</v>
      </c>
      <c r="F72" s="7" t="s">
        <v>281</v>
      </c>
    </row>
    <row r="73" ht="20.25" spans="1:6">
      <c r="A73" s="7" t="str">
        <f>"601107"</f>
        <v>601107</v>
      </c>
      <c r="B73" s="7" t="s">
        <v>282</v>
      </c>
      <c r="C73" s="7" t="s">
        <v>283</v>
      </c>
      <c r="D73" s="7" t="str">
        <f>"511030"</f>
        <v>511030</v>
      </c>
      <c r="E73" s="7" t="s">
        <v>284</v>
      </c>
      <c r="F73" s="7" t="s">
        <v>285</v>
      </c>
    </row>
    <row r="74" ht="20.25" spans="1:6">
      <c r="A74" s="7" t="str">
        <f>"300298"</f>
        <v>300298</v>
      </c>
      <c r="B74" s="7" t="s">
        <v>286</v>
      </c>
      <c r="C74" s="7" t="s">
        <v>287</v>
      </c>
      <c r="D74" s="7" t="str">
        <f>"001301"</f>
        <v>001301</v>
      </c>
      <c r="E74" s="7" t="s">
        <v>288</v>
      </c>
      <c r="F74" s="7" t="s">
        <v>289</v>
      </c>
    </row>
    <row r="75" ht="20.25" spans="1:6">
      <c r="A75" s="7" t="str">
        <f>"600420"</f>
        <v>600420</v>
      </c>
      <c r="B75" s="7" t="s">
        <v>290</v>
      </c>
      <c r="C75" s="7" t="s">
        <v>291</v>
      </c>
      <c r="D75" s="7" t="str">
        <f>"000839"</f>
        <v>000839</v>
      </c>
      <c r="E75" s="7" t="s">
        <v>292</v>
      </c>
      <c r="F75" s="7" t="s">
        <v>293</v>
      </c>
    </row>
    <row r="76" ht="20.25" spans="1:6">
      <c r="A76" s="7" t="str">
        <f>"601952"</f>
        <v>601952</v>
      </c>
      <c r="B76" s="7" t="s">
        <v>294</v>
      </c>
      <c r="C76" s="7" t="s">
        <v>295</v>
      </c>
      <c r="D76" s="7" t="str">
        <f>"600114"</f>
        <v>600114</v>
      </c>
      <c r="E76" s="7" t="s">
        <v>296</v>
      </c>
      <c r="F76" s="7" t="s">
        <v>297</v>
      </c>
    </row>
    <row r="77" ht="20.25" spans="1:6">
      <c r="A77" s="7" t="str">
        <f>"601369"</f>
        <v>601369</v>
      </c>
      <c r="B77" s="7" t="s">
        <v>298</v>
      </c>
      <c r="C77" s="7" t="s">
        <v>299</v>
      </c>
      <c r="D77" s="7" t="str">
        <f>"601020"</f>
        <v>601020</v>
      </c>
      <c r="E77" s="7" t="s">
        <v>300</v>
      </c>
      <c r="F77" s="7" t="s">
        <v>301</v>
      </c>
    </row>
    <row r="78" ht="20.25" spans="1:6">
      <c r="A78" s="7" t="str">
        <f>"603393"</f>
        <v>603393</v>
      </c>
      <c r="B78" s="7" t="s">
        <v>302</v>
      </c>
      <c r="C78" s="7" t="s">
        <v>303</v>
      </c>
      <c r="D78" s="7" t="str">
        <f>"600020"</f>
        <v>600020</v>
      </c>
      <c r="E78" s="7" t="s">
        <v>304</v>
      </c>
      <c r="F78" s="7" t="s">
        <v>305</v>
      </c>
    </row>
    <row r="79" ht="20.25" spans="1:6">
      <c r="A79" s="7" t="str">
        <f>"000875"</f>
        <v>000875</v>
      </c>
      <c r="B79" s="7" t="s">
        <v>306</v>
      </c>
      <c r="C79" s="7" t="s">
        <v>307</v>
      </c>
      <c r="D79" s="7" t="str">
        <f>"688631"</f>
        <v>688631</v>
      </c>
      <c r="E79" s="7" t="s">
        <v>308</v>
      </c>
      <c r="F79" s="7" t="s">
        <v>309</v>
      </c>
    </row>
    <row r="80" ht="20.25" spans="1:6">
      <c r="A80" s="7" t="str">
        <f>"688575"</f>
        <v>688575</v>
      </c>
      <c r="B80" s="7" t="s">
        <v>310</v>
      </c>
      <c r="C80" s="7" t="s">
        <v>311</v>
      </c>
      <c r="D80" s="7" t="str">
        <f>"603219"</f>
        <v>603219</v>
      </c>
      <c r="E80" s="7" t="s">
        <v>312</v>
      </c>
      <c r="F80" s="7" t="s">
        <v>313</v>
      </c>
    </row>
    <row r="81" ht="20.25" spans="1:6">
      <c r="A81" s="7" t="str">
        <f>"600717"</f>
        <v>600717</v>
      </c>
      <c r="B81" s="7" t="s">
        <v>314</v>
      </c>
      <c r="C81" s="7" t="s">
        <v>315</v>
      </c>
      <c r="D81" s="7" t="str">
        <f>"002947"</f>
        <v>002947</v>
      </c>
      <c r="E81" s="7" t="s">
        <v>316</v>
      </c>
      <c r="F81" s="7" t="s">
        <v>317</v>
      </c>
    </row>
    <row r="82" ht="20.25" spans="1:6">
      <c r="A82" s="7" t="str">
        <f>"600120"</f>
        <v>600120</v>
      </c>
      <c r="B82" s="7" t="s">
        <v>318</v>
      </c>
      <c r="C82" s="7" t="s">
        <v>319</v>
      </c>
      <c r="D82" s="7" t="str">
        <f>"603992"</f>
        <v>603992</v>
      </c>
      <c r="E82" s="7" t="s">
        <v>320</v>
      </c>
      <c r="F82" s="7" t="s">
        <v>321</v>
      </c>
    </row>
    <row r="83" ht="20.25" spans="1:6">
      <c r="A83" s="7" t="str">
        <f>"002249"</f>
        <v>002249</v>
      </c>
      <c r="B83" s="7" t="s">
        <v>322</v>
      </c>
      <c r="C83" s="7" t="s">
        <v>323</v>
      </c>
      <c r="D83" s="7" t="str">
        <f>"300184"</f>
        <v>300184</v>
      </c>
      <c r="E83" s="7" t="s">
        <v>324</v>
      </c>
      <c r="F83" s="7" t="s">
        <v>325</v>
      </c>
    </row>
    <row r="84" ht="20.25" spans="1:6">
      <c r="A84" s="7" t="str">
        <f>"600908"</f>
        <v>600908</v>
      </c>
      <c r="B84" s="7" t="s">
        <v>326</v>
      </c>
      <c r="C84" s="7" t="s">
        <v>327</v>
      </c>
      <c r="D84" s="7" t="str">
        <f>"002884"</f>
        <v>002884</v>
      </c>
      <c r="E84" s="7" t="s">
        <v>328</v>
      </c>
      <c r="F84" s="7" t="s">
        <v>329</v>
      </c>
    </row>
    <row r="85" ht="20.25" spans="1:6">
      <c r="A85" s="7" t="str">
        <f>"000685"</f>
        <v>000685</v>
      </c>
      <c r="B85" s="7" t="s">
        <v>330</v>
      </c>
      <c r="C85" s="7" t="s">
        <v>331</v>
      </c>
      <c r="D85" s="7" t="str">
        <f>"300337"</f>
        <v>300337</v>
      </c>
      <c r="E85" s="7" t="s">
        <v>332</v>
      </c>
      <c r="F85" s="7" t="s">
        <v>333</v>
      </c>
    </row>
    <row r="86" ht="20.25" spans="1:6">
      <c r="A86" s="7" t="str">
        <f>"600773"</f>
        <v>600773</v>
      </c>
      <c r="B86" s="7" t="s">
        <v>334</v>
      </c>
      <c r="C86" s="7" t="s">
        <v>335</v>
      </c>
      <c r="D86" s="7" t="str">
        <f>"300791"</f>
        <v>300791</v>
      </c>
      <c r="E86" s="7" t="s">
        <v>336</v>
      </c>
      <c r="F86" s="7" t="s">
        <v>337</v>
      </c>
    </row>
    <row r="87" ht="20.25" spans="1:6">
      <c r="A87" s="7" t="str">
        <f>"688208"</f>
        <v>688208</v>
      </c>
      <c r="B87" s="7" t="s">
        <v>338</v>
      </c>
      <c r="C87" s="7" t="s">
        <v>339</v>
      </c>
      <c r="D87" s="7" t="str">
        <f>"000560"</f>
        <v>000560</v>
      </c>
      <c r="E87" s="7" t="s">
        <v>340</v>
      </c>
      <c r="F87" s="7" t="s">
        <v>341</v>
      </c>
    </row>
    <row r="88" ht="20.25" spans="1:6">
      <c r="A88" s="7" t="str">
        <f>"600552"</f>
        <v>600552</v>
      </c>
      <c r="B88" s="7" t="s">
        <v>342</v>
      </c>
      <c r="C88" s="7" t="s">
        <v>343</v>
      </c>
      <c r="D88" s="7" t="str">
        <f>"300709"</f>
        <v>300709</v>
      </c>
      <c r="E88" s="7" t="s">
        <v>344</v>
      </c>
      <c r="F88" s="7" t="s">
        <v>345</v>
      </c>
    </row>
    <row r="89" ht="20.25" spans="1:6">
      <c r="A89" s="7" t="str">
        <f>"600269"</f>
        <v>600269</v>
      </c>
      <c r="B89" s="7" t="s">
        <v>346</v>
      </c>
      <c r="C89" s="7" t="s">
        <v>347</v>
      </c>
      <c r="D89" s="7" t="str">
        <f>"300972"</f>
        <v>300972</v>
      </c>
      <c r="E89" s="7" t="s">
        <v>348</v>
      </c>
      <c r="F89" s="7" t="s">
        <v>349</v>
      </c>
    </row>
    <row r="90" ht="20.25" spans="1:6">
      <c r="A90" s="7" t="str">
        <f>"688279"</f>
        <v>688279</v>
      </c>
      <c r="B90" s="7" t="s">
        <v>350</v>
      </c>
      <c r="C90" s="7" t="s">
        <v>351</v>
      </c>
      <c r="D90" s="7" t="str">
        <f>"600551"</f>
        <v>600551</v>
      </c>
      <c r="E90" s="7" t="s">
        <v>352</v>
      </c>
      <c r="F90" s="7" t="s">
        <v>353</v>
      </c>
    </row>
    <row r="91" ht="20.25" spans="1:6">
      <c r="A91" s="7" t="str">
        <f>"300068"</f>
        <v>300068</v>
      </c>
      <c r="B91" s="7" t="s">
        <v>354</v>
      </c>
      <c r="C91" s="7" t="s">
        <v>355</v>
      </c>
      <c r="D91" s="7" t="str">
        <f>"603516"</f>
        <v>603516</v>
      </c>
      <c r="E91" s="7" t="s">
        <v>356</v>
      </c>
      <c r="F91" s="7" t="s">
        <v>357</v>
      </c>
    </row>
    <row r="92" ht="20.25" spans="1:6">
      <c r="A92" s="7" t="str">
        <f>"002895"</f>
        <v>002895</v>
      </c>
      <c r="B92" s="7" t="s">
        <v>358</v>
      </c>
      <c r="C92" s="7" t="s">
        <v>359</v>
      </c>
      <c r="D92" s="7" t="str">
        <f>"603112"</f>
        <v>603112</v>
      </c>
      <c r="E92" s="7" t="s">
        <v>360</v>
      </c>
      <c r="F92" s="7" t="s">
        <v>361</v>
      </c>
    </row>
    <row r="93" ht="20.25" spans="1:6">
      <c r="A93" s="7" t="str">
        <f>"605116"</f>
        <v>605116</v>
      </c>
      <c r="B93" s="7" t="s">
        <v>362</v>
      </c>
      <c r="C93" s="7" t="s">
        <v>363</v>
      </c>
      <c r="D93" s="7" t="str">
        <f>"600605"</f>
        <v>600605</v>
      </c>
      <c r="E93" s="7" t="s">
        <v>364</v>
      </c>
      <c r="F93" s="7" t="s">
        <v>365</v>
      </c>
    </row>
    <row r="94" ht="20.25" spans="1:6">
      <c r="A94" s="7" t="str">
        <f>"603281"</f>
        <v>603281</v>
      </c>
      <c r="B94" s="7" t="s">
        <v>366</v>
      </c>
      <c r="C94" s="7" t="s">
        <v>367</v>
      </c>
      <c r="D94" s="7" t="str">
        <f>"002016"</f>
        <v>002016</v>
      </c>
      <c r="E94" s="7" t="s">
        <v>368</v>
      </c>
      <c r="F94" s="7" t="s">
        <v>369</v>
      </c>
    </row>
    <row r="95" ht="20.25" spans="1:6">
      <c r="A95" s="7" t="str">
        <f>"601860"</f>
        <v>601860</v>
      </c>
      <c r="B95" s="7" t="s">
        <v>370</v>
      </c>
      <c r="C95" s="7" t="s">
        <v>371</v>
      </c>
      <c r="D95" s="7" t="str">
        <f>"600817"</f>
        <v>600817</v>
      </c>
      <c r="E95" s="7" t="s">
        <v>372</v>
      </c>
      <c r="F95" s="7" t="s">
        <v>373</v>
      </c>
    </row>
    <row r="96" ht="20.25" spans="1:6">
      <c r="A96" s="7" t="str">
        <f>"601311"</f>
        <v>601311</v>
      </c>
      <c r="B96" s="7" t="s">
        <v>374</v>
      </c>
      <c r="C96" s="7" t="s">
        <v>375</v>
      </c>
      <c r="D96" s="7" t="str">
        <f>"601199"</f>
        <v>601199</v>
      </c>
      <c r="E96" s="7" t="s">
        <v>376</v>
      </c>
      <c r="F96" s="7" t="s">
        <v>377</v>
      </c>
    </row>
    <row r="97" ht="20.25" spans="1:6">
      <c r="A97" s="7" t="str">
        <f>"300415"</f>
        <v>300415</v>
      </c>
      <c r="B97" s="7" t="s">
        <v>378</v>
      </c>
      <c r="C97" s="7" t="s">
        <v>379</v>
      </c>
      <c r="D97" s="7" t="str">
        <f>"300781"</f>
        <v>300781</v>
      </c>
      <c r="E97" s="7" t="s">
        <v>380</v>
      </c>
      <c r="F97" s="7" t="s">
        <v>381</v>
      </c>
    </row>
    <row r="98" ht="20.25" spans="1:6">
      <c r="A98" s="7" t="str">
        <f>"600577"</f>
        <v>600577</v>
      </c>
      <c r="B98" s="7" t="s">
        <v>382</v>
      </c>
      <c r="C98" s="7" t="s">
        <v>383</v>
      </c>
      <c r="D98" s="7" t="str">
        <f>"300320"</f>
        <v>300320</v>
      </c>
      <c r="E98" s="7" t="s">
        <v>384</v>
      </c>
      <c r="F98" s="7" t="s">
        <v>385</v>
      </c>
    </row>
    <row r="99" ht="20.25" spans="1:6">
      <c r="A99" s="7" t="str">
        <f>"002807"</f>
        <v>002807</v>
      </c>
      <c r="B99" s="7" t="s">
        <v>386</v>
      </c>
      <c r="C99" s="7" t="s">
        <v>387</v>
      </c>
      <c r="D99" s="7" t="str">
        <f>"300210"</f>
        <v>300210</v>
      </c>
      <c r="E99" s="7" t="s">
        <v>388</v>
      </c>
      <c r="F99" s="7" t="s">
        <v>389</v>
      </c>
    </row>
    <row r="100" ht="20.25" spans="1:6">
      <c r="A100" s="7" t="str">
        <f>"300181"</f>
        <v>300181</v>
      </c>
      <c r="B100" s="7" t="s">
        <v>390</v>
      </c>
      <c r="C100" s="7" t="s">
        <v>391</v>
      </c>
      <c r="D100" s="7" t="str">
        <f>"300493"</f>
        <v>300493</v>
      </c>
      <c r="E100" s="7" t="s">
        <v>392</v>
      </c>
      <c r="F100" s="7" t="s">
        <v>393</v>
      </c>
    </row>
    <row r="101" ht="20.25" spans="1:6">
      <c r="A101" s="7" t="str">
        <f>"688522"</f>
        <v>688522</v>
      </c>
      <c r="B101" s="7" t="s">
        <v>394</v>
      </c>
      <c r="C101" s="7" t="s">
        <v>395</v>
      </c>
      <c r="D101" s="7" t="str">
        <f>"300859"</f>
        <v>300859</v>
      </c>
      <c r="E101" s="7" t="s">
        <v>396</v>
      </c>
      <c r="F101" s="7" t="s">
        <v>397</v>
      </c>
    </row>
    <row r="102" ht="20.25" spans="1:6">
      <c r="A102" s="7" t="str">
        <f>"002233"</f>
        <v>002233</v>
      </c>
      <c r="B102" s="7" t="s">
        <v>398</v>
      </c>
      <c r="C102" s="7" t="s">
        <v>399</v>
      </c>
      <c r="D102" s="7" t="str">
        <f>"300328"</f>
        <v>300328</v>
      </c>
      <c r="E102" s="7" t="s">
        <v>400</v>
      </c>
      <c r="F102" s="7" t="s">
        <v>401</v>
      </c>
    </row>
    <row r="103" ht="20.25" spans="1:6">
      <c r="A103" s="7" t="str">
        <f>"300768"</f>
        <v>300768</v>
      </c>
      <c r="B103" s="7" t="s">
        <v>402</v>
      </c>
      <c r="C103" s="7" t="s">
        <v>403</v>
      </c>
      <c r="D103" s="7" t="str">
        <f>"513660"</f>
        <v>513660</v>
      </c>
      <c r="E103" s="7" t="s">
        <v>228</v>
      </c>
      <c r="F103" s="7" t="s">
        <v>404</v>
      </c>
    </row>
    <row r="104" ht="20.25" spans="1:6">
      <c r="A104" s="7" t="str">
        <f>"002275"</f>
        <v>002275</v>
      </c>
      <c r="B104" s="7" t="s">
        <v>405</v>
      </c>
      <c r="C104" s="7" t="s">
        <v>406</v>
      </c>
      <c r="D104" s="7" t="str">
        <f>"002869"</f>
        <v>002869</v>
      </c>
      <c r="E104" s="7" t="s">
        <v>407</v>
      </c>
      <c r="F104" s="7" t="s">
        <v>408</v>
      </c>
    </row>
    <row r="105" ht="20.25" spans="1:6">
      <c r="A105" s="7" t="str">
        <f>"002043"</f>
        <v>002043</v>
      </c>
      <c r="B105" s="7" t="s">
        <v>409</v>
      </c>
      <c r="C105" s="7" t="s">
        <v>410</v>
      </c>
      <c r="D105" s="7" t="str">
        <f>"003019"</f>
        <v>003019</v>
      </c>
      <c r="E105" s="7" t="s">
        <v>411</v>
      </c>
      <c r="F105" s="7" t="s">
        <v>412</v>
      </c>
    </row>
    <row r="106" ht="20.25" spans="1:6">
      <c r="A106" s="7" t="str">
        <f>"600664"</f>
        <v>600664</v>
      </c>
      <c r="B106" s="7" t="s">
        <v>413</v>
      </c>
      <c r="C106" s="7" t="s">
        <v>414</v>
      </c>
      <c r="D106" s="7" t="str">
        <f>"300310"</f>
        <v>300310</v>
      </c>
      <c r="E106" s="7" t="s">
        <v>415</v>
      </c>
      <c r="F106" s="7" t="s">
        <v>416</v>
      </c>
    </row>
    <row r="107" ht="20.25" spans="1:6">
      <c r="A107" s="7" t="str">
        <f>"600198"</f>
        <v>600198</v>
      </c>
      <c r="B107" s="7" t="s">
        <v>417</v>
      </c>
      <c r="C107" s="7" t="s">
        <v>418</v>
      </c>
      <c r="D107" s="7" t="str">
        <f>"603189"</f>
        <v>603189</v>
      </c>
      <c r="E107" s="7" t="s">
        <v>419</v>
      </c>
      <c r="F107" s="7" t="s">
        <v>420</v>
      </c>
    </row>
    <row r="108" ht="20.25" spans="1:6">
      <c r="A108" s="7" t="str">
        <f>"002215"</f>
        <v>002215</v>
      </c>
      <c r="B108" s="7" t="s">
        <v>421</v>
      </c>
      <c r="C108" s="7" t="s">
        <v>422</v>
      </c>
      <c r="D108" s="7" t="str">
        <f>"512800"</f>
        <v>512800</v>
      </c>
      <c r="E108" s="7" t="s">
        <v>423</v>
      </c>
      <c r="F108" s="7" t="s">
        <v>424</v>
      </c>
    </row>
    <row r="109" ht="20.25" spans="1:6">
      <c r="A109" s="7" t="str">
        <f>"603398"</f>
        <v>603398</v>
      </c>
      <c r="B109" s="7" t="s">
        <v>425</v>
      </c>
      <c r="C109" s="7" t="s">
        <v>426</v>
      </c>
      <c r="D109" s="7" t="str">
        <f>"515290"</f>
        <v>515290</v>
      </c>
      <c r="E109" s="7" t="s">
        <v>427</v>
      </c>
      <c r="F109" s="7" t="s">
        <v>428</v>
      </c>
    </row>
    <row r="110" ht="20.25" spans="1:6">
      <c r="A110" s="7" t="str">
        <f>"512890"</f>
        <v>512890</v>
      </c>
      <c r="B110" s="7" t="s">
        <v>429</v>
      </c>
      <c r="C110" s="7" t="s">
        <v>430</v>
      </c>
      <c r="D110" s="7" t="str">
        <f>"301187"</f>
        <v>301187</v>
      </c>
      <c r="E110" s="7" t="s">
        <v>431</v>
      </c>
      <c r="F110" s="7" t="s">
        <v>432</v>
      </c>
    </row>
    <row r="111" ht="20.25" spans="1:6">
      <c r="A111" s="7" t="str">
        <f>"002428"</f>
        <v>002428</v>
      </c>
      <c r="B111" s="7" t="s">
        <v>433</v>
      </c>
      <c r="C111" s="7" t="s">
        <v>434</v>
      </c>
      <c r="D111" s="7" t="str">
        <f>"300011"</f>
        <v>300011</v>
      </c>
      <c r="E111" s="7" t="s">
        <v>435</v>
      </c>
      <c r="F111" s="7" t="s">
        <v>436</v>
      </c>
    </row>
    <row r="112" ht="20.25" spans="1:6">
      <c r="A112" s="7" t="str">
        <f>"600217"</f>
        <v>600217</v>
      </c>
      <c r="B112" s="7" t="s">
        <v>437</v>
      </c>
      <c r="C112" s="7" t="s">
        <v>438</v>
      </c>
      <c r="D112" s="7" t="str">
        <f>"603052"</f>
        <v>603052</v>
      </c>
      <c r="E112" s="7" t="s">
        <v>439</v>
      </c>
      <c r="F112" s="7" t="s">
        <v>440</v>
      </c>
    </row>
    <row r="113" ht="20.25" spans="1:6">
      <c r="A113" s="7" t="str">
        <f>"000885"</f>
        <v>000885</v>
      </c>
      <c r="B113" s="7" t="s">
        <v>441</v>
      </c>
      <c r="C113" s="7" t="s">
        <v>442</v>
      </c>
      <c r="D113" s="7" t="str">
        <f>"002685"</f>
        <v>002685</v>
      </c>
      <c r="E113" s="7" t="s">
        <v>443</v>
      </c>
      <c r="F113" s="7" t="s">
        <v>444</v>
      </c>
    </row>
    <row r="114" ht="20.25" spans="1:6">
      <c r="A114" s="7" t="str">
        <f>"000544"</f>
        <v>000544</v>
      </c>
      <c r="B114" s="7" t="s">
        <v>445</v>
      </c>
      <c r="C114" s="7" t="s">
        <v>446</v>
      </c>
      <c r="D114" s="7" t="str">
        <f>"300192"</f>
        <v>300192</v>
      </c>
      <c r="E114" s="7" t="s">
        <v>447</v>
      </c>
      <c r="F114" s="7" t="s">
        <v>448</v>
      </c>
    </row>
    <row r="115" ht="20.25" spans="1:6">
      <c r="A115" s="7" t="str">
        <f>"002073"</f>
        <v>002073</v>
      </c>
      <c r="B115" s="7" t="s">
        <v>449</v>
      </c>
      <c r="C115" s="7" t="s">
        <v>450</v>
      </c>
      <c r="D115" s="7" t="str">
        <f>"600113"</f>
        <v>600113</v>
      </c>
      <c r="E115" s="7" t="s">
        <v>451</v>
      </c>
      <c r="F115" s="7" t="s">
        <v>452</v>
      </c>
    </row>
    <row r="116" ht="20.25" spans="1:6">
      <c r="A116" s="7" t="str">
        <f>"300180"</f>
        <v>300180</v>
      </c>
      <c r="B116" s="7" t="s">
        <v>453</v>
      </c>
      <c r="C116" s="7" t="s">
        <v>454</v>
      </c>
      <c r="D116" s="7" t="str">
        <f>"510230"</f>
        <v>510230</v>
      </c>
      <c r="E116" s="7" t="s">
        <v>455</v>
      </c>
      <c r="F116" s="7" t="s">
        <v>456</v>
      </c>
    </row>
    <row r="117" ht="20.25" spans="1:6">
      <c r="A117" s="7" t="str">
        <f>"300772"</f>
        <v>300772</v>
      </c>
      <c r="B117" s="7" t="s">
        <v>457</v>
      </c>
      <c r="C117" s="7" t="s">
        <v>458</v>
      </c>
      <c r="D117" s="7" t="str">
        <f>"003025"</f>
        <v>003025</v>
      </c>
      <c r="E117" s="7" t="s">
        <v>459</v>
      </c>
      <c r="F117" s="7" t="s">
        <v>460</v>
      </c>
    </row>
    <row r="118" ht="20.25" spans="1:6">
      <c r="A118" s="7" t="str">
        <f>"300527"</f>
        <v>300527</v>
      </c>
      <c r="B118" s="7" t="s">
        <v>461</v>
      </c>
      <c r="C118" s="7" t="s">
        <v>462</v>
      </c>
      <c r="D118" s="7" t="str">
        <f>"301137"</f>
        <v>301137</v>
      </c>
      <c r="E118" s="7" t="s">
        <v>463</v>
      </c>
      <c r="F118" s="7" t="s">
        <v>464</v>
      </c>
    </row>
    <row r="119" ht="20.25" spans="1:6">
      <c r="A119" s="7" t="str">
        <f>"002378"</f>
        <v>002378</v>
      </c>
      <c r="B119" s="7" t="s">
        <v>465</v>
      </c>
      <c r="C119" s="7" t="s">
        <v>466</v>
      </c>
      <c r="D119" s="7" t="str">
        <f>"301106"</f>
        <v>301106</v>
      </c>
      <c r="E119" s="7" t="s">
        <v>467</v>
      </c>
      <c r="F119" s="7" t="s">
        <v>468</v>
      </c>
    </row>
    <row r="120" ht="20.25" spans="1:6">
      <c r="A120" s="7" t="str">
        <f>"515050"</f>
        <v>515050</v>
      </c>
      <c r="B120" s="7" t="s">
        <v>469</v>
      </c>
      <c r="C120" s="7" t="s">
        <v>470</v>
      </c>
      <c r="D120" s="7" t="str">
        <f>"000659"</f>
        <v>000659</v>
      </c>
      <c r="E120" s="7" t="s">
        <v>471</v>
      </c>
      <c r="F120" s="7" t="s">
        <v>472</v>
      </c>
    </row>
    <row r="121" ht="20.25" spans="1:6">
      <c r="A121" s="7" t="str">
        <f>"002550"</f>
        <v>002550</v>
      </c>
      <c r="B121" s="7" t="s">
        <v>473</v>
      </c>
      <c r="C121" s="7" t="s">
        <v>474</v>
      </c>
      <c r="D121" s="7" t="str">
        <f>"159636"</f>
        <v>159636</v>
      </c>
      <c r="E121" s="7" t="s">
        <v>475</v>
      </c>
      <c r="F121" s="7" t="s">
        <v>476</v>
      </c>
    </row>
    <row r="122" ht="20.25" spans="1:6">
      <c r="A122" s="7" t="str">
        <f>"002039"</f>
        <v>002039</v>
      </c>
      <c r="B122" s="7" t="s">
        <v>477</v>
      </c>
      <c r="C122" s="7" t="s">
        <v>478</v>
      </c>
      <c r="D122" s="7" t="str">
        <f>"301033"</f>
        <v>301033</v>
      </c>
      <c r="E122" s="7" t="s">
        <v>479</v>
      </c>
      <c r="F122" s="7" t="s">
        <v>480</v>
      </c>
    </row>
    <row r="123" ht="20.25" spans="1:6">
      <c r="A123" s="7" t="str">
        <f>"600789"</f>
        <v>600789</v>
      </c>
      <c r="B123" s="7" t="s">
        <v>481</v>
      </c>
      <c r="C123" s="7" t="s">
        <v>482</v>
      </c>
      <c r="D123" s="7" t="str">
        <f>"300277"</f>
        <v>300277</v>
      </c>
      <c r="E123" s="7" t="s">
        <v>483</v>
      </c>
      <c r="F123" s="7" t="s">
        <v>484</v>
      </c>
    </row>
    <row r="124" ht="20.25" spans="1:6">
      <c r="A124" s="7" t="str">
        <f>"002232"</f>
        <v>002232</v>
      </c>
      <c r="B124" s="7" t="s">
        <v>485</v>
      </c>
      <c r="C124" s="7" t="s">
        <v>486</v>
      </c>
      <c r="D124" s="7" t="str">
        <f>"161716"</f>
        <v>161716</v>
      </c>
      <c r="E124" s="7" t="s">
        <v>487</v>
      </c>
      <c r="F124" s="7" t="s">
        <v>488</v>
      </c>
    </row>
    <row r="125" ht="20.25" spans="1:6">
      <c r="A125" s="7" t="str">
        <f>"000526"</f>
        <v>000526</v>
      </c>
      <c r="B125" s="7" t="s">
        <v>489</v>
      </c>
      <c r="C125" s="7" t="s">
        <v>490</v>
      </c>
      <c r="D125" s="7" t="str">
        <f>"301326"</f>
        <v>301326</v>
      </c>
      <c r="E125" s="7" t="s">
        <v>491</v>
      </c>
      <c r="F125" s="7" t="s">
        <v>492</v>
      </c>
    </row>
    <row r="126" ht="20.25" spans="1:6">
      <c r="A126" s="7" t="str">
        <f>"301345"</f>
        <v>301345</v>
      </c>
      <c r="B126" s="7" t="s">
        <v>493</v>
      </c>
      <c r="C126" s="7" t="s">
        <v>494</v>
      </c>
      <c r="D126" s="7" t="str">
        <f>"513550"</f>
        <v>513550</v>
      </c>
      <c r="E126" s="7" t="s">
        <v>495</v>
      </c>
      <c r="F126" s="7" t="s">
        <v>496</v>
      </c>
    </row>
    <row r="127" ht="20.25" spans="1:6">
      <c r="A127" s="7" t="str">
        <f>"300183"</f>
        <v>300183</v>
      </c>
      <c r="B127" s="7" t="s">
        <v>497</v>
      </c>
      <c r="C127" s="7" t="s">
        <v>498</v>
      </c>
      <c r="D127" s="7" t="str">
        <f>"513880"</f>
        <v>513880</v>
      </c>
      <c r="E127" s="7" t="s">
        <v>499</v>
      </c>
      <c r="F127" s="7" t="s">
        <v>500</v>
      </c>
    </row>
    <row r="128" ht="20.25" spans="1:6">
      <c r="A128" s="7" t="str">
        <f>"512070"</f>
        <v>512070</v>
      </c>
      <c r="B128" s="7" t="s">
        <v>501</v>
      </c>
      <c r="C128" s="7" t="s">
        <v>502</v>
      </c>
      <c r="D128" s="7" t="str">
        <f>"605318"</f>
        <v>605318</v>
      </c>
      <c r="E128" s="7" t="s">
        <v>503</v>
      </c>
      <c r="F128" s="7" t="s">
        <v>504</v>
      </c>
    </row>
    <row r="129" ht="20.25" spans="1:6">
      <c r="A129" s="7" t="str">
        <f>"300131"</f>
        <v>300131</v>
      </c>
      <c r="B129" s="7" t="s">
        <v>505</v>
      </c>
      <c r="C129" s="7" t="s">
        <v>506</v>
      </c>
      <c r="D129" s="7" t="str">
        <f>"180202"</f>
        <v>180202</v>
      </c>
      <c r="E129" s="7" t="s">
        <v>507</v>
      </c>
      <c r="F129" s="7" t="s">
        <v>508</v>
      </c>
    </row>
    <row r="130" ht="20.25" spans="1:6">
      <c r="A130" s="7" t="str">
        <f>"300552"</f>
        <v>300552</v>
      </c>
      <c r="B130" s="7" t="s">
        <v>509</v>
      </c>
      <c r="C130" s="7" t="s">
        <v>510</v>
      </c>
      <c r="D130" s="7" t="str">
        <f>"301023"</f>
        <v>301023</v>
      </c>
      <c r="E130" s="7" t="s">
        <v>511</v>
      </c>
      <c r="F130" s="7" t="s">
        <v>512</v>
      </c>
    </row>
    <row r="131" ht="20.25" spans="1:6">
      <c r="A131" s="7" t="str">
        <f>"002379"</f>
        <v>002379</v>
      </c>
      <c r="B131" s="7" t="s">
        <v>513</v>
      </c>
      <c r="C131" s="7" t="s">
        <v>514</v>
      </c>
      <c r="D131" s="7" t="str">
        <f>"508088"</f>
        <v>508088</v>
      </c>
      <c r="E131" s="7" t="s">
        <v>515</v>
      </c>
      <c r="F131" s="7" t="s">
        <v>516</v>
      </c>
    </row>
    <row r="132" ht="20.25" spans="1:6">
      <c r="A132" s="7" t="str">
        <f>"300206"</f>
        <v>300206</v>
      </c>
      <c r="B132" s="7" t="s">
        <v>517</v>
      </c>
      <c r="C132" s="7" t="s">
        <v>518</v>
      </c>
      <c r="D132" s="7" t="str">
        <f>"000007"</f>
        <v>000007</v>
      </c>
      <c r="E132" s="7" t="s">
        <v>519</v>
      </c>
      <c r="F132" s="7" t="s">
        <v>520</v>
      </c>
    </row>
    <row r="133" ht="20.25" spans="1:6">
      <c r="A133" s="7" t="str">
        <f>"560050"</f>
        <v>560050</v>
      </c>
      <c r="B133" s="7" t="s">
        <v>521</v>
      </c>
      <c r="C133" s="7" t="s">
        <v>522</v>
      </c>
      <c r="D133" s="7" t="str">
        <f>"513600"</f>
        <v>513600</v>
      </c>
      <c r="E133" s="7" t="s">
        <v>523</v>
      </c>
      <c r="F133" s="7" t="s">
        <v>524</v>
      </c>
    </row>
    <row r="134" ht="20.25" spans="1:6">
      <c r="A134" s="7" t="str">
        <f>"300010"</f>
        <v>300010</v>
      </c>
      <c r="B134" s="7" t="s">
        <v>525</v>
      </c>
      <c r="C134" s="7" t="s">
        <v>526</v>
      </c>
      <c r="D134" s="7" t="str">
        <f>"837592"</f>
        <v>837592</v>
      </c>
      <c r="E134" s="7" t="s">
        <v>527</v>
      </c>
      <c r="F134" s="7" t="s">
        <v>528</v>
      </c>
    </row>
    <row r="135" ht="20.25" spans="1:6">
      <c r="A135" s="7" t="str">
        <f>"603067"</f>
        <v>603067</v>
      </c>
      <c r="B135" s="7" t="s">
        <v>529</v>
      </c>
      <c r="C135" s="7" t="s">
        <v>530</v>
      </c>
      <c r="D135" s="7" t="str">
        <f>"513800"</f>
        <v>513800</v>
      </c>
      <c r="E135" s="7" t="s">
        <v>531</v>
      </c>
      <c r="F135" s="7" t="s">
        <v>532</v>
      </c>
    </row>
    <row r="136" ht="20.25" spans="1:6">
      <c r="A136" s="7" t="str">
        <f>"300516"</f>
        <v>300516</v>
      </c>
      <c r="B136" s="7" t="s">
        <v>533</v>
      </c>
      <c r="C136" s="7" t="s">
        <v>534</v>
      </c>
      <c r="D136" s="7" t="str">
        <f>"831304"</f>
        <v>831304</v>
      </c>
      <c r="E136" s="7" t="s">
        <v>535</v>
      </c>
      <c r="F136" s="7" t="s">
        <v>536</v>
      </c>
    </row>
    <row r="137" ht="20.25" spans="1:6">
      <c r="A137" s="7" t="str">
        <f>"300293"</f>
        <v>300293</v>
      </c>
      <c r="B137" s="7" t="s">
        <v>537</v>
      </c>
      <c r="C137" s="7" t="s">
        <v>538</v>
      </c>
      <c r="D137" s="7" t="str">
        <f>"513520"</f>
        <v>513520</v>
      </c>
      <c r="E137" s="7" t="s">
        <v>539</v>
      </c>
      <c r="F137" s="7" t="s">
        <v>540</v>
      </c>
    </row>
    <row r="138" ht="20.25" spans="1:6">
      <c r="A138" s="7" t="str">
        <f>"508018"</f>
        <v>508018</v>
      </c>
      <c r="B138" s="7" t="s">
        <v>541</v>
      </c>
      <c r="C138" s="7" t="s">
        <v>542</v>
      </c>
      <c r="D138" s="7" t="str">
        <f>"159850"</f>
        <v>159850</v>
      </c>
      <c r="E138" s="7" t="s">
        <v>543</v>
      </c>
      <c r="F138" s="7" t="s">
        <v>544</v>
      </c>
    </row>
    <row r="139" ht="20.25" spans="1:6">
      <c r="A139" s="7" t="str">
        <f>"301311"</f>
        <v>301311</v>
      </c>
      <c r="B139" s="7" t="s">
        <v>545</v>
      </c>
      <c r="C139" s="7" t="s">
        <v>546</v>
      </c>
      <c r="D139" s="7" t="str">
        <f>"513000"</f>
        <v>513000</v>
      </c>
      <c r="E139" s="7" t="s">
        <v>547</v>
      </c>
      <c r="F139" s="7" t="s">
        <v>548</v>
      </c>
    </row>
    <row r="140" ht="20.25" spans="1:6">
      <c r="A140" s="7" t="str">
        <f>"688087"</f>
        <v>688087</v>
      </c>
      <c r="B140" s="7" t="s">
        <v>549</v>
      </c>
      <c r="C140" s="7" t="s">
        <v>550</v>
      </c>
      <c r="D140" s="7" t="str">
        <f>"833346"</f>
        <v>833346</v>
      </c>
      <c r="E140" s="7" t="s">
        <v>551</v>
      </c>
      <c r="F140" s="7" t="s">
        <v>552</v>
      </c>
    </row>
    <row r="141" ht="20.25" spans="1:6">
      <c r="A141" s="7" t="str">
        <f>"688606"</f>
        <v>688606</v>
      </c>
      <c r="B141" s="7" t="s">
        <v>553</v>
      </c>
      <c r="C141" s="7" t="s">
        <v>554</v>
      </c>
      <c r="D141" s="7" t="str">
        <f>"516310"</f>
        <v>516310</v>
      </c>
      <c r="E141" s="7" t="s">
        <v>555</v>
      </c>
      <c r="F141" s="7" t="s">
        <v>556</v>
      </c>
    </row>
    <row r="142" ht="20.25" spans="1:6">
      <c r="A142" s="7" t="str">
        <f>"300847"</f>
        <v>300847</v>
      </c>
      <c r="B142" s="7" t="s">
        <v>557</v>
      </c>
      <c r="C142" s="7" t="s">
        <v>558</v>
      </c>
      <c r="D142" s="7" t="str">
        <f>"512700"</f>
        <v>512700</v>
      </c>
      <c r="E142" s="7" t="s">
        <v>559</v>
      </c>
      <c r="F142" s="7" t="s">
        <v>560</v>
      </c>
    </row>
    <row r="143" ht="20.25" spans="1:6">
      <c r="A143" s="7" t="str">
        <f>"688085"</f>
        <v>688085</v>
      </c>
      <c r="B143" s="7" t="s">
        <v>561</v>
      </c>
      <c r="C143" s="7" t="s">
        <v>562</v>
      </c>
      <c r="D143" s="7" t="str">
        <f>"832471"</f>
        <v>832471</v>
      </c>
      <c r="E143" s="7" t="s">
        <v>563</v>
      </c>
      <c r="F143" s="7" t="s">
        <v>564</v>
      </c>
    </row>
    <row r="144" ht="20.25" spans="1:6">
      <c r="A144" s="7" t="str">
        <f>"002521"</f>
        <v>002521</v>
      </c>
      <c r="B144" s="7" t="s">
        <v>565</v>
      </c>
      <c r="C144" s="7" t="s">
        <v>562</v>
      </c>
      <c r="D144" s="7" t="str">
        <f>"872541"</f>
        <v>872541</v>
      </c>
      <c r="E144" s="7" t="s">
        <v>566</v>
      </c>
      <c r="F144" s="7" t="s">
        <v>567</v>
      </c>
    </row>
    <row r="145" ht="20.25" spans="1:6">
      <c r="A145" s="7" t="str">
        <f>"002303"</f>
        <v>002303</v>
      </c>
      <c r="B145" s="7" t="s">
        <v>568</v>
      </c>
      <c r="C145" s="7" t="s">
        <v>569</v>
      </c>
      <c r="D145" s="7" t="str">
        <f>"835237"</f>
        <v>835237</v>
      </c>
      <c r="E145" s="7" t="s">
        <v>570</v>
      </c>
      <c r="F145" s="7" t="s">
        <v>571</v>
      </c>
    </row>
    <row r="146" ht="20.25" spans="1:6">
      <c r="A146" s="7" t="str">
        <f>"300532"</f>
        <v>300532</v>
      </c>
      <c r="B146" s="7" t="s">
        <v>572</v>
      </c>
      <c r="C146" s="7" t="s">
        <v>573</v>
      </c>
      <c r="D146" s="7" t="str">
        <f>"831278"</f>
        <v>831278</v>
      </c>
      <c r="E146" s="7" t="s">
        <v>574</v>
      </c>
      <c r="F146" s="7" t="s">
        <v>575</v>
      </c>
    </row>
    <row r="147" ht="20.25" spans="1:6">
      <c r="A147" s="7" t="str">
        <f>"001208"</f>
        <v>001208</v>
      </c>
      <c r="B147" s="7" t="s">
        <v>576</v>
      </c>
      <c r="C147" s="7" t="s">
        <v>577</v>
      </c>
      <c r="D147" s="7" t="str">
        <f>"159866"</f>
        <v>159866</v>
      </c>
      <c r="E147" s="7" t="s">
        <v>539</v>
      </c>
      <c r="F147" s="7" t="s">
        <v>578</v>
      </c>
    </row>
    <row r="148" ht="20.25" spans="1:6">
      <c r="A148" s="7" t="str">
        <f>"000404"</f>
        <v>000404</v>
      </c>
      <c r="B148" s="7" t="s">
        <v>579</v>
      </c>
      <c r="C148" s="7" t="s">
        <v>580</v>
      </c>
      <c r="D148" s="7" t="str">
        <f>"873223"</f>
        <v>873223</v>
      </c>
      <c r="E148" s="7" t="s">
        <v>581</v>
      </c>
      <c r="F148" s="7" t="s">
        <v>582</v>
      </c>
    </row>
    <row r="149" ht="20.25" spans="1:6">
      <c r="A149" s="7" t="str">
        <f>"300976"</f>
        <v>300976</v>
      </c>
      <c r="B149" s="7" t="s">
        <v>583</v>
      </c>
      <c r="C149" s="7" t="s">
        <v>584</v>
      </c>
      <c r="D149" s="7" t="str">
        <f>"839946"</f>
        <v>839946</v>
      </c>
      <c r="E149" s="7" t="s">
        <v>585</v>
      </c>
      <c r="F149" s="7" t="s">
        <v>586</v>
      </c>
    </row>
    <row r="150" ht="20.25" spans="1:6">
      <c r="A150" s="7" t="str">
        <f>"600626"</f>
        <v>600626</v>
      </c>
      <c r="B150" s="7" t="s">
        <v>587</v>
      </c>
      <c r="C150" s="7" t="s">
        <v>588</v>
      </c>
      <c r="D150" s="7" t="str">
        <f>"501300"</f>
        <v>501300</v>
      </c>
      <c r="E150" s="7" t="s">
        <v>589</v>
      </c>
      <c r="F150" s="7" t="s">
        <v>590</v>
      </c>
    </row>
    <row r="151" ht="20.25" spans="1:6">
      <c r="A151" s="7" t="str">
        <f>"600469"</f>
        <v>600469</v>
      </c>
      <c r="B151" s="7" t="s">
        <v>591</v>
      </c>
      <c r="C151" s="7" t="s">
        <v>592</v>
      </c>
      <c r="D151" s="7" t="str">
        <f>"513530"</f>
        <v>513530</v>
      </c>
      <c r="E151" s="7" t="s">
        <v>593</v>
      </c>
      <c r="F151" s="7" t="s">
        <v>594</v>
      </c>
    </row>
    <row r="152" ht="20.25" spans="1:6">
      <c r="A152" s="7" t="str">
        <f>"002520"</f>
        <v>002520</v>
      </c>
      <c r="B152" s="7" t="s">
        <v>595</v>
      </c>
      <c r="C152" s="7" t="s">
        <v>596</v>
      </c>
      <c r="D152" s="7" t="str">
        <f>"161117"</f>
        <v>161117</v>
      </c>
      <c r="E152" s="7" t="s">
        <v>597</v>
      </c>
      <c r="F152" s="7" t="s">
        <v>598</v>
      </c>
    </row>
    <row r="153" ht="20.25" spans="1:6">
      <c r="A153" s="7" t="str">
        <f>"159601"</f>
        <v>159601</v>
      </c>
      <c r="B153" s="7" t="s">
        <v>599</v>
      </c>
      <c r="C153" s="7" t="s">
        <v>600</v>
      </c>
      <c r="D153" s="7" t="str">
        <f>"159960"</f>
        <v>159960</v>
      </c>
      <c r="E153" s="7" t="s">
        <v>601</v>
      </c>
      <c r="F153" s="7" t="s">
        <v>602</v>
      </c>
    </row>
    <row r="154" ht="20.25" spans="1:6">
      <c r="A154" s="7" t="str">
        <f>"300441"</f>
        <v>300441</v>
      </c>
      <c r="B154" s="7" t="s">
        <v>603</v>
      </c>
      <c r="C154" s="7" t="s">
        <v>604</v>
      </c>
      <c r="D154" s="7" t="str">
        <f>"161119"</f>
        <v>161119</v>
      </c>
      <c r="E154" s="7" t="s">
        <v>605</v>
      </c>
      <c r="F154" s="7" t="s">
        <v>606</v>
      </c>
    </row>
    <row r="155" ht="20.25" spans="1:6">
      <c r="A155" s="7" t="str">
        <f>"300411"</f>
        <v>300411</v>
      </c>
      <c r="B155" s="7" t="s">
        <v>607</v>
      </c>
      <c r="C155" s="7" t="s">
        <v>608</v>
      </c>
      <c r="D155" s="7" t="str">
        <f>"512820"</f>
        <v>512820</v>
      </c>
      <c r="E155" s="7" t="s">
        <v>609</v>
      </c>
      <c r="F155" s="7" t="s">
        <v>610</v>
      </c>
    </row>
    <row r="156" ht="20.25" spans="1:6">
      <c r="A156" s="7" t="str">
        <f>"600101"</f>
        <v>600101</v>
      </c>
      <c r="B156" s="7" t="s">
        <v>611</v>
      </c>
      <c r="C156" s="7" t="s">
        <v>612</v>
      </c>
      <c r="D156" s="7" t="str">
        <f>"513950"</f>
        <v>513950</v>
      </c>
      <c r="E156" s="7" t="s">
        <v>613</v>
      </c>
      <c r="F156" s="7" t="s">
        <v>614</v>
      </c>
    </row>
    <row r="157" ht="20.25" spans="1:6">
      <c r="A157" s="7" t="str">
        <f>"000731"</f>
        <v>000731</v>
      </c>
      <c r="B157" s="7" t="s">
        <v>615</v>
      </c>
      <c r="C157" s="7" t="s">
        <v>616</v>
      </c>
      <c r="D157" s="7" t="str">
        <f>"515020"</f>
        <v>515020</v>
      </c>
      <c r="E157" s="7" t="s">
        <v>617</v>
      </c>
      <c r="F157" s="7" t="s">
        <v>618</v>
      </c>
    </row>
    <row r="158" ht="20.25" spans="1:6">
      <c r="A158" s="7" t="str">
        <f>"300719"</f>
        <v>300719</v>
      </c>
      <c r="B158" s="7" t="s">
        <v>619</v>
      </c>
      <c r="C158" s="7" t="s">
        <v>620</v>
      </c>
      <c r="D158" s="7" t="str">
        <f>"159954"</f>
        <v>159954</v>
      </c>
      <c r="E158" s="7" t="s">
        <v>280</v>
      </c>
      <c r="F158" s="7" t="s">
        <v>621</v>
      </c>
    </row>
    <row r="159" ht="20.25" spans="1:6">
      <c r="A159" s="7" t="str">
        <f>"300386"</f>
        <v>300386</v>
      </c>
      <c r="B159" s="7" t="s">
        <v>622</v>
      </c>
      <c r="C159" s="7" t="s">
        <v>623</v>
      </c>
      <c r="D159" s="7" t="str">
        <f>"501225"</f>
        <v>501225</v>
      </c>
      <c r="E159" s="7" t="s">
        <v>624</v>
      </c>
      <c r="F159" s="7" t="s">
        <v>625</v>
      </c>
    </row>
    <row r="160" ht="20.25" spans="1:6">
      <c r="A160" s="7" t="str">
        <f>"688299"</f>
        <v>688299</v>
      </c>
      <c r="B160" s="7" t="s">
        <v>626</v>
      </c>
      <c r="C160" s="7" t="s">
        <v>627</v>
      </c>
      <c r="D160" s="7" t="str">
        <f>"161115"</f>
        <v>161115</v>
      </c>
      <c r="E160" s="7" t="s">
        <v>628</v>
      </c>
      <c r="F160" s="7" t="s">
        <v>629</v>
      </c>
    </row>
    <row r="161" ht="20.25" spans="1:6">
      <c r="A161" s="7" t="str">
        <f>"300880"</f>
        <v>300880</v>
      </c>
      <c r="B161" s="7" t="s">
        <v>630</v>
      </c>
      <c r="C161" s="7" t="s">
        <v>631</v>
      </c>
      <c r="D161" s="7" t="str">
        <f>"159887"</f>
        <v>159887</v>
      </c>
      <c r="E161" s="7" t="s">
        <v>423</v>
      </c>
      <c r="F161" s="7" t="s">
        <v>632</v>
      </c>
    </row>
    <row r="162" ht="20.25" spans="1:6">
      <c r="A162" s="7" t="str">
        <f>"300818"</f>
        <v>300818</v>
      </c>
      <c r="B162" s="7" t="s">
        <v>633</v>
      </c>
      <c r="C162" s="7" t="s">
        <v>634</v>
      </c>
      <c r="D162" s="7" t="str">
        <f>"160631"</f>
        <v>160631</v>
      </c>
      <c r="E162" s="7" t="s">
        <v>635</v>
      </c>
      <c r="F162" s="7" t="s">
        <v>636</v>
      </c>
    </row>
    <row r="163" ht="20.25" spans="1:6">
      <c r="A163" s="7" t="str">
        <f>"300843"</f>
        <v>300843</v>
      </c>
      <c r="B163" s="7" t="s">
        <v>637</v>
      </c>
      <c r="C163" s="7" t="s">
        <v>638</v>
      </c>
      <c r="D163" s="7" t="str">
        <f>"516210"</f>
        <v>516210</v>
      </c>
      <c r="E163" s="7" t="s">
        <v>639</v>
      </c>
      <c r="F163" s="7" t="s">
        <v>640</v>
      </c>
    </row>
    <row r="164" ht="20.25" spans="1:6">
      <c r="A164" s="7" t="str">
        <f>"688603"</f>
        <v>688603</v>
      </c>
      <c r="B164" s="7" t="s">
        <v>641</v>
      </c>
      <c r="C164" s="7" t="s">
        <v>444</v>
      </c>
      <c r="D164" s="7" t="str">
        <f>"159519"</f>
        <v>159519</v>
      </c>
      <c r="E164" s="7" t="s">
        <v>642</v>
      </c>
      <c r="F164" s="7" t="s">
        <v>643</v>
      </c>
    </row>
    <row r="165" ht="20.25" spans="1:6">
      <c r="A165" s="7" t="str">
        <f>"000020"</f>
        <v>000020</v>
      </c>
      <c r="B165" s="7" t="s">
        <v>644</v>
      </c>
      <c r="C165" s="7" t="s">
        <v>645</v>
      </c>
      <c r="D165" s="7" t="str">
        <f>"501062"</f>
        <v>501062</v>
      </c>
      <c r="E165" s="7" t="s">
        <v>646</v>
      </c>
      <c r="F165" s="7" t="s">
        <v>647</v>
      </c>
    </row>
    <row r="166" ht="20.25" spans="1:6">
      <c r="A166" s="7" t="str">
        <f>"603380"</f>
        <v>603380</v>
      </c>
      <c r="B166" s="7" t="s">
        <v>648</v>
      </c>
      <c r="C166" s="7" t="s">
        <v>649</v>
      </c>
      <c r="D166" s="7" t="str">
        <f>"161831"</f>
        <v>161831</v>
      </c>
      <c r="E166" s="7" t="s">
        <v>650</v>
      </c>
      <c r="F166" s="7" t="s">
        <v>651</v>
      </c>
    </row>
    <row r="167" ht="20.25" spans="1:6">
      <c r="A167" s="7" t="str">
        <f>"603600"</f>
        <v>603600</v>
      </c>
      <c r="B167" s="7" t="s">
        <v>652</v>
      </c>
      <c r="C167" s="7" t="s">
        <v>653</v>
      </c>
      <c r="D167" s="7" t="str">
        <f>"161911"</f>
        <v>161911</v>
      </c>
      <c r="E167" s="7" t="s">
        <v>654</v>
      </c>
      <c r="F167" s="7" t="s">
        <v>655</v>
      </c>
    </row>
    <row r="168" ht="20.25" spans="1:6">
      <c r="A168" s="7" t="str">
        <f>"600727"</f>
        <v>600727</v>
      </c>
      <c r="B168" s="7" t="s">
        <v>656</v>
      </c>
      <c r="C168" s="7" t="s">
        <v>657</v>
      </c>
      <c r="D168" s="7" t="str">
        <f>"512730"</f>
        <v>512730</v>
      </c>
      <c r="E168" s="7" t="s">
        <v>658</v>
      </c>
      <c r="F168" s="7" t="s">
        <v>659</v>
      </c>
    </row>
    <row r="169" ht="20.25" spans="1:6">
      <c r="A169" s="7" t="str">
        <f>"300006"</f>
        <v>300006</v>
      </c>
      <c r="B169" s="7" t="s">
        <v>660</v>
      </c>
      <c r="C169" s="7" t="s">
        <v>661</v>
      </c>
      <c r="D169" s="7" t="str">
        <f>"161126"</f>
        <v>161126</v>
      </c>
      <c r="E169" s="7" t="s">
        <v>662</v>
      </c>
      <c r="F169" s="7" t="s">
        <v>663</v>
      </c>
    </row>
    <row r="170" ht="20.25" spans="1:6">
      <c r="A170" s="7" t="str">
        <f>"513980"</f>
        <v>513980</v>
      </c>
      <c r="B170" s="7" t="s">
        <v>664</v>
      </c>
      <c r="C170" s="7" t="s">
        <v>665</v>
      </c>
      <c r="D170" s="7" t="str">
        <f>"159712"</f>
        <v>159712</v>
      </c>
      <c r="E170" s="7" t="s">
        <v>495</v>
      </c>
      <c r="F170" s="7" t="s">
        <v>663</v>
      </c>
    </row>
    <row r="171" ht="20.25" spans="1:6">
      <c r="A171" s="7" t="str">
        <f>"603615"</f>
        <v>603615</v>
      </c>
      <c r="B171" s="7" t="s">
        <v>666</v>
      </c>
      <c r="C171" s="7" t="s">
        <v>667</v>
      </c>
      <c r="D171" s="7" t="str">
        <f>"161713"</f>
        <v>161713</v>
      </c>
      <c r="E171" s="7" t="s">
        <v>668</v>
      </c>
      <c r="F171" s="7" t="s">
        <v>669</v>
      </c>
    </row>
    <row r="172" ht="20.25" spans="1:6">
      <c r="A172" s="7" t="str">
        <f>"002615"</f>
        <v>002615</v>
      </c>
      <c r="B172" s="7" t="s">
        <v>670</v>
      </c>
      <c r="C172" s="7" t="s">
        <v>671</v>
      </c>
      <c r="D172" s="7" t="str">
        <f>"513990"</f>
        <v>513990</v>
      </c>
      <c r="E172" s="7" t="s">
        <v>672</v>
      </c>
      <c r="F172" s="7" t="s">
        <v>673</v>
      </c>
    </row>
    <row r="173" ht="20.25" spans="1:6">
      <c r="A173" s="7" t="str">
        <f>"300272"</f>
        <v>300272</v>
      </c>
      <c r="B173" s="7" t="s">
        <v>674</v>
      </c>
      <c r="C173" s="7" t="s">
        <v>675</v>
      </c>
      <c r="D173" s="7" t="str">
        <f>"164705"</f>
        <v>164705</v>
      </c>
      <c r="E173" s="7" t="s">
        <v>676</v>
      </c>
      <c r="F173" s="7" t="s">
        <v>677</v>
      </c>
    </row>
    <row r="174" ht="20.25" spans="1:6">
      <c r="A174" s="7" t="str">
        <f>"002480"</f>
        <v>002480</v>
      </c>
      <c r="B174" s="7" t="s">
        <v>678</v>
      </c>
      <c r="C174" s="7" t="s">
        <v>679</v>
      </c>
      <c r="D174" s="7" t="str">
        <f>"160216"</f>
        <v>160216</v>
      </c>
      <c r="E174" s="7" t="s">
        <v>680</v>
      </c>
      <c r="F174" s="7" t="s">
        <v>677</v>
      </c>
    </row>
    <row r="175" ht="20.25" spans="1:6">
      <c r="A175" s="7" t="str">
        <f>"300040"</f>
        <v>300040</v>
      </c>
      <c r="B175" s="7" t="s">
        <v>681</v>
      </c>
      <c r="C175" s="7" t="s">
        <v>682</v>
      </c>
      <c r="D175" s="7" t="str">
        <f>"161010"</f>
        <v>161010</v>
      </c>
      <c r="E175" s="7" t="s">
        <v>683</v>
      </c>
      <c r="F175" s="7" t="s">
        <v>684</v>
      </c>
    </row>
    <row r="176" ht="20.25" spans="1:6">
      <c r="A176" s="7" t="str">
        <f>"159740"</f>
        <v>159740</v>
      </c>
      <c r="B176" s="7" t="s">
        <v>270</v>
      </c>
      <c r="C176" s="7" t="s">
        <v>685</v>
      </c>
      <c r="D176" s="7" t="str">
        <f>"517900"</f>
        <v>517900</v>
      </c>
      <c r="E176" s="7" t="s">
        <v>686</v>
      </c>
      <c r="F176" s="7" t="s">
        <v>687</v>
      </c>
    </row>
    <row r="177" ht="20.25" spans="1:6">
      <c r="A177" s="7" t="str">
        <f>"300667"</f>
        <v>300667</v>
      </c>
      <c r="B177" s="7" t="s">
        <v>688</v>
      </c>
      <c r="C177" s="7" t="s">
        <v>689</v>
      </c>
      <c r="D177" s="7" t="str">
        <f>"160717"</f>
        <v>160717</v>
      </c>
      <c r="E177" s="7" t="s">
        <v>690</v>
      </c>
      <c r="F177" s="7" t="s">
        <v>691</v>
      </c>
    </row>
    <row r="178" ht="20.25" spans="1:6">
      <c r="A178" s="7" t="str">
        <f>"301160"</f>
        <v>301160</v>
      </c>
      <c r="B178" s="7" t="s">
        <v>692</v>
      </c>
      <c r="C178" s="7" t="s">
        <v>693</v>
      </c>
      <c r="D178" s="7" t="str">
        <f>"510650"</f>
        <v>510650</v>
      </c>
      <c r="E178" s="7" t="s">
        <v>694</v>
      </c>
      <c r="F178" s="7" t="s">
        <v>695</v>
      </c>
    </row>
    <row r="179" ht="20.25" spans="1:6">
      <c r="A179" s="7" t="str">
        <f>"688793"</f>
        <v>688793</v>
      </c>
      <c r="B179" s="7" t="s">
        <v>696</v>
      </c>
      <c r="C179" s="7" t="s">
        <v>697</v>
      </c>
      <c r="D179" s="7" t="str">
        <f>"513810"</f>
        <v>513810</v>
      </c>
      <c r="E179" s="7" t="s">
        <v>642</v>
      </c>
      <c r="F179" s="7" t="s">
        <v>698</v>
      </c>
    </row>
    <row r="180" ht="20.25" spans="1:6">
      <c r="A180" s="7" t="str">
        <f>"600439"</f>
        <v>600439</v>
      </c>
      <c r="B180" s="7" t="s">
        <v>699</v>
      </c>
      <c r="C180" s="7" t="s">
        <v>700</v>
      </c>
      <c r="D180" s="7" t="str">
        <f>"161216"</f>
        <v>161216</v>
      </c>
      <c r="E180" s="7" t="s">
        <v>701</v>
      </c>
      <c r="F180" s="7" t="s">
        <v>702</v>
      </c>
    </row>
    <row r="181" ht="20.25" spans="1:6">
      <c r="A181" s="7" t="str">
        <f>"603016"</f>
        <v>603016</v>
      </c>
      <c r="B181" s="7" t="s">
        <v>703</v>
      </c>
      <c r="C181" s="7" t="s">
        <v>704</v>
      </c>
      <c r="D181" s="7" t="str">
        <f>"164810"</f>
        <v>164810</v>
      </c>
      <c r="E181" s="7" t="s">
        <v>705</v>
      </c>
      <c r="F181" s="7" t="s">
        <v>706</v>
      </c>
    </row>
    <row r="182" ht="20.25" spans="1:6">
      <c r="A182" s="7" t="str">
        <f>"300956"</f>
        <v>300956</v>
      </c>
      <c r="B182" s="7" t="s">
        <v>707</v>
      </c>
      <c r="C182" s="7" t="s">
        <v>708</v>
      </c>
      <c r="D182" s="7" t="str">
        <f>"513140"</f>
        <v>513140</v>
      </c>
      <c r="E182" s="7" t="s">
        <v>709</v>
      </c>
      <c r="F182" s="7" t="s">
        <v>710</v>
      </c>
    </row>
    <row r="183" ht="20.25" spans="1:6">
      <c r="A183" s="7" t="str">
        <f>"300609"</f>
        <v>300609</v>
      </c>
      <c r="B183" s="7" t="s">
        <v>711</v>
      </c>
      <c r="C183" s="7" t="s">
        <v>712</v>
      </c>
      <c r="D183" s="7" t="str">
        <f>"161029"</f>
        <v>161029</v>
      </c>
      <c r="E183" s="7" t="s">
        <v>713</v>
      </c>
      <c r="F183" s="7" t="s">
        <v>714</v>
      </c>
    </row>
    <row r="184" ht="20.25" spans="1:6">
      <c r="A184" s="7" t="str">
        <f>"600272"</f>
        <v>600272</v>
      </c>
      <c r="B184" s="7" t="s">
        <v>715</v>
      </c>
      <c r="C184" s="7" t="s">
        <v>716</v>
      </c>
      <c r="D184" s="7" t="str">
        <f>"161815"</f>
        <v>161815</v>
      </c>
      <c r="E184" s="7" t="s">
        <v>717</v>
      </c>
      <c r="F184" s="7" t="s">
        <v>718</v>
      </c>
    </row>
    <row r="185" ht="20.25" spans="1:6">
      <c r="A185" s="7" t="str">
        <f>"301361"</f>
        <v>301361</v>
      </c>
      <c r="B185" s="7" t="s">
        <v>719</v>
      </c>
      <c r="C185" s="7" t="s">
        <v>720</v>
      </c>
      <c r="D185" s="7" t="str">
        <f>"161121"</f>
        <v>161121</v>
      </c>
      <c r="E185" s="7" t="s">
        <v>721</v>
      </c>
      <c r="F185" s="7" t="s">
        <v>722</v>
      </c>
    </row>
    <row r="186" ht="20.25" spans="1:6">
      <c r="A186" s="7" t="str">
        <f>"300221"</f>
        <v>300221</v>
      </c>
      <c r="B186" s="7" t="s">
        <v>723</v>
      </c>
      <c r="C186" s="7" t="s">
        <v>724</v>
      </c>
      <c r="D186" s="7" t="str">
        <f>"162712"</f>
        <v>162712</v>
      </c>
      <c r="E186" s="7" t="s">
        <v>725</v>
      </c>
      <c r="F186" s="7" t="s">
        <v>722</v>
      </c>
    </row>
    <row r="187" ht="20.25" spans="1:6">
      <c r="A187" s="7" t="str">
        <f>"001367"</f>
        <v>001367</v>
      </c>
      <c r="B187" s="7" t="s">
        <v>726</v>
      </c>
      <c r="C187" s="7" t="s">
        <v>727</v>
      </c>
      <c r="D187" s="7" t="str">
        <f>"501302"</f>
        <v>501302</v>
      </c>
      <c r="E187" s="7" t="s">
        <v>728</v>
      </c>
      <c r="F187" s="7" t="s">
        <v>729</v>
      </c>
    </row>
    <row r="188" ht="20.25" spans="1:6">
      <c r="A188" s="7" t="str">
        <f>"002875"</f>
        <v>002875</v>
      </c>
      <c r="B188" s="7" t="s">
        <v>730</v>
      </c>
      <c r="C188" s="7" t="s">
        <v>731</v>
      </c>
      <c r="D188" s="7" t="str">
        <f>"501301"</f>
        <v>501301</v>
      </c>
      <c r="E188" s="7" t="s">
        <v>732</v>
      </c>
      <c r="F188" s="7" t="s">
        <v>733</v>
      </c>
    </row>
    <row r="189" ht="20.25" spans="1:6">
      <c r="A189" s="7" t="str">
        <f>"003002"</f>
        <v>003002</v>
      </c>
      <c r="B189" s="7" t="s">
        <v>734</v>
      </c>
      <c r="C189" s="7" t="s">
        <v>735</v>
      </c>
      <c r="D189" s="7" t="str">
        <f>"166016"</f>
        <v>166016</v>
      </c>
      <c r="E189" s="7" t="s">
        <v>736</v>
      </c>
      <c r="F189" s="7" t="s">
        <v>737</v>
      </c>
    </row>
    <row r="190" ht="20.25" spans="1:6">
      <c r="A190" s="7" t="str">
        <f>"508000"</f>
        <v>508000</v>
      </c>
      <c r="B190" s="7" t="s">
        <v>738</v>
      </c>
      <c r="C190" s="7" t="s">
        <v>739</v>
      </c>
      <c r="D190" s="7" t="str">
        <f>"161820"</f>
        <v>161820</v>
      </c>
      <c r="E190" s="7" t="s">
        <v>740</v>
      </c>
      <c r="F190" s="7" t="s">
        <v>741</v>
      </c>
    </row>
    <row r="191" ht="20.25" spans="1:6">
      <c r="A191" s="7" t="str">
        <f>"513380"</f>
        <v>513380</v>
      </c>
      <c r="B191" s="7" t="s">
        <v>742</v>
      </c>
      <c r="C191" s="7" t="s">
        <v>743</v>
      </c>
      <c r="D191" s="7" t="str">
        <f>"161614"</f>
        <v>161614</v>
      </c>
      <c r="E191" s="7" t="s">
        <v>744</v>
      </c>
      <c r="F191" s="7" t="s">
        <v>745</v>
      </c>
    </row>
    <row r="192" ht="20.25" spans="1:6">
      <c r="A192" s="7" t="str">
        <f>"300473"</f>
        <v>300473</v>
      </c>
      <c r="B192" s="7" t="s">
        <v>746</v>
      </c>
      <c r="C192" s="7" t="s">
        <v>747</v>
      </c>
      <c r="D192" s="7" t="str">
        <f>"168002"</f>
        <v>168002</v>
      </c>
      <c r="E192" s="7" t="s">
        <v>748</v>
      </c>
      <c r="F192" s="7" t="s">
        <v>745</v>
      </c>
    </row>
    <row r="193" ht="20.25" spans="1:6">
      <c r="A193" s="7" t="str">
        <f>"600833"</f>
        <v>600833</v>
      </c>
      <c r="B193" s="7" t="s">
        <v>749</v>
      </c>
      <c r="C193" s="7" t="s">
        <v>750</v>
      </c>
      <c r="D193" s="7" t="str">
        <f>"162715"</f>
        <v>162715</v>
      </c>
      <c r="E193" s="7" t="s">
        <v>751</v>
      </c>
      <c r="F193" s="7" t="s">
        <v>745</v>
      </c>
    </row>
    <row r="194" ht="20.25" spans="1:6">
      <c r="A194" s="7" t="str">
        <f>"002659"</f>
        <v>002659</v>
      </c>
      <c r="B194" s="7" t="s">
        <v>752</v>
      </c>
      <c r="C194" s="7" t="s">
        <v>753</v>
      </c>
      <c r="D194" s="7" t="str">
        <f>"163907"</f>
        <v>163907</v>
      </c>
      <c r="E194" s="7" t="s">
        <v>754</v>
      </c>
      <c r="F194" s="7" t="s">
        <v>745</v>
      </c>
    </row>
    <row r="195" ht="20.25" spans="1:6">
      <c r="A195" s="7" t="str">
        <f>"159691"</f>
        <v>159691</v>
      </c>
      <c r="B195" s="7" t="s">
        <v>755</v>
      </c>
      <c r="C195" s="7" t="s">
        <v>756</v>
      </c>
      <c r="D195" s="7" t="str">
        <f>"164703"</f>
        <v>164703</v>
      </c>
      <c r="E195" s="7" t="s">
        <v>757</v>
      </c>
      <c r="F195" s="7" t="s">
        <v>758</v>
      </c>
    </row>
    <row r="196" ht="20.25" spans="1:6">
      <c r="A196" s="7" t="str">
        <f>"001238"</f>
        <v>001238</v>
      </c>
      <c r="B196" s="7" t="s">
        <v>759</v>
      </c>
      <c r="C196" s="7" t="s">
        <v>760</v>
      </c>
      <c r="D196" s="7" t="str">
        <f>"511580"</f>
        <v>511580</v>
      </c>
      <c r="E196" s="7" t="s">
        <v>761</v>
      </c>
      <c r="F196" s="7" t="s">
        <v>762</v>
      </c>
    </row>
    <row r="197" ht="20.25" spans="1:6">
      <c r="A197" s="7" t="str">
        <f>"300932"</f>
        <v>300932</v>
      </c>
      <c r="B197" s="7" t="s">
        <v>763</v>
      </c>
      <c r="C197" s="7" t="s">
        <v>764</v>
      </c>
      <c r="D197" s="7" t="str">
        <f>"511520"</f>
        <v>511520</v>
      </c>
      <c r="E197" s="7" t="s">
        <v>765</v>
      </c>
      <c r="F197" s="7" t="s">
        <v>762</v>
      </c>
    </row>
    <row r="198" ht="20.25" spans="1:6">
      <c r="A198" s="7" t="str">
        <f>"603580"</f>
        <v>603580</v>
      </c>
      <c r="B198" s="7" t="s">
        <v>766</v>
      </c>
      <c r="C198" s="7" t="s">
        <v>767</v>
      </c>
      <c r="D198" s="7" t="str">
        <f>"511360"</f>
        <v>511360</v>
      </c>
      <c r="E198" s="7" t="s">
        <v>768</v>
      </c>
      <c r="F198" s="7" t="s">
        <v>762</v>
      </c>
    </row>
    <row r="199" ht="20.25" spans="1:6">
      <c r="A199" s="7" t="str">
        <f>"605258"</f>
        <v>605258</v>
      </c>
      <c r="B199" s="7" t="s">
        <v>769</v>
      </c>
      <c r="C199" s="7" t="s">
        <v>770</v>
      </c>
      <c r="D199" s="7" t="str">
        <f>"511270"</f>
        <v>511270</v>
      </c>
      <c r="E199" s="7" t="s">
        <v>771</v>
      </c>
      <c r="F199" s="7" t="s">
        <v>762</v>
      </c>
    </row>
    <row r="200" ht="20.25" spans="1:6">
      <c r="A200" s="7" t="str">
        <f>"300851"</f>
        <v>300851</v>
      </c>
      <c r="B200" s="7" t="s">
        <v>772</v>
      </c>
      <c r="C200" s="7" t="s">
        <v>773</v>
      </c>
      <c r="D200" s="7" t="str">
        <f>"511260"</f>
        <v>511260</v>
      </c>
      <c r="E200" s="7" t="s">
        <v>774</v>
      </c>
      <c r="F200" s="7" t="s">
        <v>762</v>
      </c>
    </row>
    <row r="201" ht="20.25" spans="1:6">
      <c r="A201" s="7" t="str">
        <f>"603829"</f>
        <v>603829</v>
      </c>
      <c r="B201" s="7" t="s">
        <v>775</v>
      </c>
      <c r="C201" s="7" t="s">
        <v>776</v>
      </c>
      <c r="D201" s="7" t="str">
        <f>"511060"</f>
        <v>511060</v>
      </c>
      <c r="E201" s="7" t="s">
        <v>777</v>
      </c>
      <c r="F201" s="7" t="s">
        <v>762</v>
      </c>
    </row>
    <row r="202" ht="20.25" spans="1:6">
      <c r="A202" s="7" t="str">
        <f>"600192"</f>
        <v>600192</v>
      </c>
      <c r="B202" s="7" t="s">
        <v>778</v>
      </c>
      <c r="C202" s="7" t="s">
        <v>779</v>
      </c>
      <c r="D202" s="7" t="str">
        <f>"511020"</f>
        <v>511020</v>
      </c>
      <c r="E202" s="7" t="s">
        <v>780</v>
      </c>
      <c r="F202" s="7" t="s">
        <v>762</v>
      </c>
    </row>
    <row r="203" ht="20.25" spans="1:6">
      <c r="A203" s="7" t="str">
        <f>"300050"</f>
        <v>300050</v>
      </c>
      <c r="B203" s="7" t="s">
        <v>781</v>
      </c>
      <c r="C203" s="7" t="s">
        <v>782</v>
      </c>
      <c r="D203" s="7" t="str">
        <f>"511010"</f>
        <v>511010</v>
      </c>
      <c r="E203" s="7" t="s">
        <v>783</v>
      </c>
      <c r="F203" s="7" t="s">
        <v>762</v>
      </c>
    </row>
    <row r="204" ht="20.25" spans="1:6">
      <c r="A204" s="7" t="str">
        <f>"515450"</f>
        <v>515450</v>
      </c>
      <c r="B204" s="7" t="s">
        <v>784</v>
      </c>
      <c r="C204" s="7" t="s">
        <v>785</v>
      </c>
      <c r="D204" s="7" t="str">
        <f>"159972"</f>
        <v>159972</v>
      </c>
      <c r="E204" s="7" t="s">
        <v>786</v>
      </c>
      <c r="F204" s="7" t="s">
        <v>762</v>
      </c>
    </row>
    <row r="205" ht="20.25" spans="1:6">
      <c r="A205" s="7" t="str">
        <f>"834261"</f>
        <v>834261</v>
      </c>
      <c r="B205" s="7" t="s">
        <v>787</v>
      </c>
      <c r="C205" s="7" t="s">
        <v>788</v>
      </c>
      <c r="D205" s="7" t="str">
        <f>"159816"</f>
        <v>159816</v>
      </c>
      <c r="E205" s="7" t="s">
        <v>789</v>
      </c>
      <c r="F205" s="7" t="s">
        <v>762</v>
      </c>
    </row>
    <row r="206" ht="20.25" spans="1:6">
      <c r="A206" s="7" t="str">
        <f>"180301"</f>
        <v>180301</v>
      </c>
      <c r="B206" s="7" t="s">
        <v>790</v>
      </c>
      <c r="C206" s="7" t="s">
        <v>791</v>
      </c>
      <c r="D206" s="7" t="str">
        <f>"159651"</f>
        <v>159651</v>
      </c>
      <c r="E206" s="7" t="s">
        <v>792</v>
      </c>
      <c r="F206" s="7" t="s">
        <v>762</v>
      </c>
    </row>
    <row r="207" ht="20.25" spans="1:6">
      <c r="A207" s="7" t="str">
        <f>"300169"</f>
        <v>300169</v>
      </c>
      <c r="B207" s="7" t="s">
        <v>793</v>
      </c>
      <c r="C207" s="7" t="s">
        <v>794</v>
      </c>
      <c r="D207" s="7" t="str">
        <f>"159650"</f>
        <v>159650</v>
      </c>
      <c r="E207" s="7" t="s">
        <v>795</v>
      </c>
      <c r="F207" s="7" t="s">
        <v>762</v>
      </c>
    </row>
    <row r="208" ht="20.25" spans="1:6">
      <c r="A208" s="7" t="str">
        <f>"600148"</f>
        <v>600148</v>
      </c>
      <c r="B208" s="7" t="s">
        <v>796</v>
      </c>
      <c r="C208" s="7" t="s">
        <v>797</v>
      </c>
      <c r="D208" s="7" t="str">
        <f>"159649"</f>
        <v>159649</v>
      </c>
      <c r="E208" s="7" t="s">
        <v>798</v>
      </c>
      <c r="F208" s="7" t="s">
        <v>762</v>
      </c>
    </row>
    <row r="209" ht="20.25" spans="1:6">
      <c r="A209" s="7" t="str">
        <f>"300449"</f>
        <v>300449</v>
      </c>
      <c r="B209" s="7" t="s">
        <v>799</v>
      </c>
      <c r="C209" s="7" t="s">
        <v>800</v>
      </c>
      <c r="D209" s="7" t="str">
        <f>"200771"</f>
        <v>200771</v>
      </c>
      <c r="E209" s="7" t="s">
        <v>801</v>
      </c>
      <c r="F209" s="7" t="s">
        <v>802</v>
      </c>
    </row>
    <row r="210" ht="20.25" spans="1:6">
      <c r="A210" s="7" t="str">
        <f>"688597"</f>
        <v>688597</v>
      </c>
      <c r="B210" s="7" t="s">
        <v>803</v>
      </c>
      <c r="C210" s="7" t="s">
        <v>804</v>
      </c>
      <c r="D210" s="7" t="str">
        <f>"200019"</f>
        <v>200019</v>
      </c>
      <c r="E210" s="7" t="s">
        <v>805</v>
      </c>
      <c r="F210" s="7" t="s">
        <v>802</v>
      </c>
    </row>
    <row r="211" ht="20.25" spans="1:6">
      <c r="A211" s="7" t="str">
        <f>"517300"</f>
        <v>517300</v>
      </c>
      <c r="B211" s="7" t="s">
        <v>806</v>
      </c>
      <c r="C211" s="7" t="s">
        <v>807</v>
      </c>
      <c r="D211" s="7" t="str">
        <f>"200012"</f>
        <v>200012</v>
      </c>
      <c r="E211" s="7" t="s">
        <v>808</v>
      </c>
      <c r="F211" s="7" t="s">
        <v>802</v>
      </c>
    </row>
    <row r="212" ht="20.25" spans="1:6">
      <c r="A212" s="7" t="str">
        <f>"301182"</f>
        <v>301182</v>
      </c>
      <c r="B212" s="7" t="s">
        <v>809</v>
      </c>
      <c r="C212" s="7" t="s">
        <v>810</v>
      </c>
      <c r="D212" s="7" t="str">
        <f>"123103"</f>
        <v>123103</v>
      </c>
      <c r="E212" s="7" t="s">
        <v>811</v>
      </c>
      <c r="F212" s="7" t="s">
        <v>802</v>
      </c>
    </row>
    <row r="213" ht="20.25" spans="1:6">
      <c r="A213" s="7" t="str">
        <f>"300387"</f>
        <v>300387</v>
      </c>
      <c r="B213" s="7" t="s">
        <v>812</v>
      </c>
      <c r="C213" s="7" t="s">
        <v>813</v>
      </c>
      <c r="D213" s="7" t="str">
        <f>"123034"</f>
        <v>123034</v>
      </c>
      <c r="E213" s="7" t="s">
        <v>814</v>
      </c>
      <c r="F213" s="7" t="s">
        <v>802</v>
      </c>
    </row>
    <row r="214" ht="20.25" spans="1:6">
      <c r="A214" s="7" t="str">
        <f>"300960"</f>
        <v>300960</v>
      </c>
      <c r="B214" s="7" t="s">
        <v>815</v>
      </c>
      <c r="C214" s="7" t="s">
        <v>816</v>
      </c>
      <c r="D214" s="7" t="str">
        <f>"900947"</f>
        <v>900947</v>
      </c>
      <c r="E214" s="7" t="s">
        <v>817</v>
      </c>
      <c r="F214" s="7" t="s">
        <v>802</v>
      </c>
    </row>
    <row r="215" ht="20.25" spans="1:6">
      <c r="A215" s="7" t="str">
        <f>"430418"</f>
        <v>430418</v>
      </c>
      <c r="B215" s="7" t="s">
        <v>818</v>
      </c>
      <c r="C215" s="7" t="s">
        <v>819</v>
      </c>
      <c r="D215" s="7" t="str">
        <f>"900937"</f>
        <v>900937</v>
      </c>
      <c r="E215" s="7" t="s">
        <v>820</v>
      </c>
      <c r="F215" s="7" t="s">
        <v>802</v>
      </c>
    </row>
    <row r="216" ht="20.25" spans="1:6">
      <c r="A216" s="7" t="str">
        <f>"600889"</f>
        <v>600889</v>
      </c>
      <c r="B216" s="7" t="s">
        <v>821</v>
      </c>
      <c r="C216" s="7" t="s">
        <v>822</v>
      </c>
      <c r="D216" s="7" t="str">
        <f>"900925"</f>
        <v>900925</v>
      </c>
      <c r="E216" s="7" t="s">
        <v>823</v>
      </c>
      <c r="F216" s="7" t="s">
        <v>802</v>
      </c>
    </row>
    <row r="217" ht="20.25" spans="1:6">
      <c r="A217" s="7" t="str">
        <f>"000702"</f>
        <v>000702</v>
      </c>
      <c r="B217" s="7" t="s">
        <v>824</v>
      </c>
      <c r="C217" s="7" t="s">
        <v>825</v>
      </c>
      <c r="D217" s="7" t="str">
        <f>"900918"</f>
        <v>900918</v>
      </c>
      <c r="E217" s="7" t="s">
        <v>826</v>
      </c>
      <c r="F217" s="7" t="s">
        <v>802</v>
      </c>
    </row>
    <row r="218" ht="20.25" spans="1:6">
      <c r="A218" s="7" t="str">
        <f>"159996"</f>
        <v>159996</v>
      </c>
      <c r="B218" s="7" t="s">
        <v>827</v>
      </c>
      <c r="C218" s="7" t="s">
        <v>828</v>
      </c>
      <c r="D218" s="7" t="str">
        <f>"900914"</f>
        <v>900914</v>
      </c>
      <c r="E218" s="7" t="s">
        <v>829</v>
      </c>
      <c r="F218" s="7" t="s">
        <v>802</v>
      </c>
    </row>
    <row r="219" ht="20.25" spans="1:6">
      <c r="A219" s="7" t="str">
        <f>"511180"</f>
        <v>511180</v>
      </c>
      <c r="B219" s="7" t="s">
        <v>830</v>
      </c>
      <c r="C219" s="7" t="s">
        <v>831</v>
      </c>
      <c r="D219" s="7" t="str">
        <f>"900913"</f>
        <v>900913</v>
      </c>
      <c r="E219" s="7" t="s">
        <v>832</v>
      </c>
      <c r="F219" s="7" t="s">
        <v>802</v>
      </c>
    </row>
    <row r="220" ht="20.25" spans="1:6">
      <c r="A220" s="7" t="str">
        <f>"002861"</f>
        <v>002861</v>
      </c>
      <c r="B220" s="7" t="s">
        <v>833</v>
      </c>
      <c r="C220" s="7" t="s">
        <v>834</v>
      </c>
      <c r="D220" s="7" t="str">
        <f>"900912"</f>
        <v>900912</v>
      </c>
      <c r="E220" s="7" t="s">
        <v>835</v>
      </c>
      <c r="F220" s="7" t="s">
        <v>802</v>
      </c>
    </row>
    <row r="221" ht="20.25" spans="1:6">
      <c r="A221" s="7" t="str">
        <f>"688163"</f>
        <v>688163</v>
      </c>
      <c r="B221" s="7" t="s">
        <v>836</v>
      </c>
      <c r="C221" s="7" t="s">
        <v>837</v>
      </c>
      <c r="D221" s="7" t="str">
        <f>"900909"</f>
        <v>900909</v>
      </c>
      <c r="E221" s="7" t="s">
        <v>838</v>
      </c>
      <c r="F221" s="7" t="s">
        <v>802</v>
      </c>
    </row>
    <row r="222" ht="20.25" spans="1:6">
      <c r="A222" s="7" t="str">
        <f>"300103"</f>
        <v>300103</v>
      </c>
      <c r="B222" s="7" t="s">
        <v>839</v>
      </c>
      <c r="C222" s="7" t="s">
        <v>840</v>
      </c>
      <c r="D222" s="7" t="str">
        <f>"132026"</f>
        <v>132026</v>
      </c>
      <c r="E222" s="7" t="s">
        <v>841</v>
      </c>
      <c r="F222" s="7" t="s">
        <v>802</v>
      </c>
    </row>
    <row r="223" ht="20.25" spans="1:6">
      <c r="A223" s="7" t="str">
        <f>"159611"</f>
        <v>159611</v>
      </c>
      <c r="B223" s="7" t="s">
        <v>842</v>
      </c>
      <c r="C223" s="7" t="s">
        <v>843</v>
      </c>
      <c r="D223" s="7" t="str">
        <f>"113669"</f>
        <v>113669</v>
      </c>
      <c r="E223" s="7" t="s">
        <v>844</v>
      </c>
      <c r="F223" s="7" t="s">
        <v>802</v>
      </c>
    </row>
    <row r="224" ht="20.25" spans="1:6">
      <c r="A224" s="7" t="str">
        <f>"688229"</f>
        <v>688229</v>
      </c>
      <c r="B224" s="7" t="s">
        <v>845</v>
      </c>
      <c r="C224" s="7" t="s">
        <v>846</v>
      </c>
      <c r="D224" s="7" t="str">
        <f>"113574"</f>
        <v>113574</v>
      </c>
      <c r="E224" s="7" t="s">
        <v>847</v>
      </c>
      <c r="F224" s="7" t="s">
        <v>802</v>
      </c>
    </row>
    <row r="225" ht="20.25" spans="1:6">
      <c r="A225" s="7" t="str">
        <f>"836247"</f>
        <v>836247</v>
      </c>
      <c r="B225" s="7" t="s">
        <v>848</v>
      </c>
      <c r="C225" s="7" t="s">
        <v>849</v>
      </c>
      <c r="D225" s="7" t="str">
        <f>"113561"</f>
        <v>113561</v>
      </c>
      <c r="E225" s="7" t="s">
        <v>850</v>
      </c>
      <c r="F225" s="7" t="s">
        <v>802</v>
      </c>
    </row>
    <row r="226" ht="20.25" spans="1:6">
      <c r="A226" s="7" t="str">
        <f>"835174"</f>
        <v>835174</v>
      </c>
      <c r="B226" s="7" t="s">
        <v>851</v>
      </c>
      <c r="C226" s="7" t="s">
        <v>852</v>
      </c>
      <c r="D226" s="7" t="str">
        <f>"113056"</f>
        <v>113056</v>
      </c>
      <c r="E226" s="7" t="s">
        <v>853</v>
      </c>
      <c r="F226" s="7" t="s">
        <v>802</v>
      </c>
    </row>
    <row r="227" ht="20.25" spans="1:6">
      <c r="A227" s="7" t="str">
        <f>"164906"</f>
        <v>164906</v>
      </c>
      <c r="B227" s="7" t="s">
        <v>854</v>
      </c>
      <c r="C227" s="7" t="s">
        <v>855</v>
      </c>
      <c r="D227" s="7" t="str">
        <f>"113052"</f>
        <v>113052</v>
      </c>
      <c r="E227" s="7" t="s">
        <v>856</v>
      </c>
      <c r="F227" s="7" t="s">
        <v>802</v>
      </c>
    </row>
    <row r="228" ht="20.25" spans="1:6">
      <c r="A228" s="7" t="str">
        <f>"000692"</f>
        <v>000692</v>
      </c>
      <c r="B228" s="7" t="s">
        <v>857</v>
      </c>
      <c r="C228" s="7" t="s">
        <v>858</v>
      </c>
      <c r="D228" s="7" t="str">
        <f>"113042"</f>
        <v>113042</v>
      </c>
      <c r="E228" s="7" t="s">
        <v>859</v>
      </c>
      <c r="F228" s="7" t="s">
        <v>802</v>
      </c>
    </row>
    <row r="229" ht="20.25" spans="1:6">
      <c r="A229" s="7" t="str">
        <f>"159994"</f>
        <v>159994</v>
      </c>
      <c r="B229" s="7" t="s">
        <v>860</v>
      </c>
      <c r="C229" s="7" t="s">
        <v>861</v>
      </c>
      <c r="D229" s="7" t="str">
        <f>"110059"</f>
        <v>110059</v>
      </c>
      <c r="E229" s="7" t="s">
        <v>862</v>
      </c>
      <c r="F229" s="7" t="s">
        <v>802</v>
      </c>
    </row>
    <row r="230" ht="20.25" spans="1:6">
      <c r="A230" s="7" t="str">
        <f>"513770"</f>
        <v>513770</v>
      </c>
      <c r="B230" s="7" t="s">
        <v>863</v>
      </c>
      <c r="C230" s="7" t="s">
        <v>864</v>
      </c>
      <c r="D230" s="8"/>
      <c r="E230" s="8"/>
      <c r="F230" s="8"/>
    </row>
    <row r="231" ht="20.25" spans="1:6">
      <c r="A231" s="7" t="str">
        <f>"159940"</f>
        <v>159940</v>
      </c>
      <c r="B231" s="7" t="s">
        <v>694</v>
      </c>
      <c r="C231" s="7" t="s">
        <v>865</v>
      </c>
      <c r="D231" s="8"/>
      <c r="E231" s="8"/>
      <c r="F231" s="8"/>
    </row>
    <row r="232" ht="20.25" spans="1:6">
      <c r="A232" s="7" t="str">
        <f>"831526"</f>
        <v>831526</v>
      </c>
      <c r="B232" s="7" t="s">
        <v>866</v>
      </c>
      <c r="C232" s="7" t="s">
        <v>867</v>
      </c>
      <c r="D232" s="8"/>
      <c r="E232" s="8"/>
      <c r="F232" s="8"/>
    </row>
    <row r="233" ht="20.25" spans="1:6">
      <c r="A233" s="7" t="str">
        <f>"300635"</f>
        <v>300635</v>
      </c>
      <c r="B233" s="7" t="s">
        <v>868</v>
      </c>
      <c r="C233" s="7" t="s">
        <v>869</v>
      </c>
      <c r="D233" s="8"/>
      <c r="E233" s="8"/>
      <c r="F233" s="8"/>
    </row>
    <row r="234" ht="20.25" spans="1:6">
      <c r="A234" s="7" t="str">
        <f>"000691"</f>
        <v>000691</v>
      </c>
      <c r="B234" s="7" t="s">
        <v>870</v>
      </c>
      <c r="C234" s="7" t="s">
        <v>871</v>
      </c>
      <c r="D234" s="8"/>
      <c r="E234" s="8"/>
      <c r="F234" s="8"/>
    </row>
    <row r="235" ht="20.25" spans="1:6">
      <c r="A235" s="7" t="str">
        <f>"833429"</f>
        <v>833429</v>
      </c>
      <c r="B235" s="7" t="s">
        <v>872</v>
      </c>
      <c r="C235" s="7" t="s">
        <v>873</v>
      </c>
      <c r="D235" s="8"/>
      <c r="E235" s="8"/>
      <c r="F235" s="8"/>
    </row>
    <row r="236" ht="20.25" spans="1:6">
      <c r="A236" s="7" t="str">
        <f>"517180"</f>
        <v>517180</v>
      </c>
      <c r="B236" s="7" t="s">
        <v>874</v>
      </c>
      <c r="C236" s="7" t="s">
        <v>875</v>
      </c>
      <c r="D236" s="8"/>
      <c r="E236" s="8"/>
      <c r="F236" s="8"/>
    </row>
    <row r="237" ht="20.25" spans="1:6">
      <c r="A237" s="7" t="str">
        <f>"830879"</f>
        <v>830879</v>
      </c>
      <c r="B237" s="7" t="s">
        <v>876</v>
      </c>
      <c r="C237" s="7" t="s">
        <v>877</v>
      </c>
      <c r="D237" s="8"/>
      <c r="E237" s="8"/>
      <c r="F237" s="8"/>
    </row>
    <row r="238" ht="20.25" spans="1:6">
      <c r="A238" s="7" t="str">
        <f>"159602"</f>
        <v>159602</v>
      </c>
      <c r="B238" s="7" t="s">
        <v>878</v>
      </c>
      <c r="C238" s="7" t="s">
        <v>879</v>
      </c>
      <c r="D238" s="8"/>
      <c r="E238" s="8"/>
      <c r="F238" s="8"/>
    </row>
    <row r="239" ht="20.25" spans="1:6">
      <c r="A239" s="7" t="str">
        <f>"872925"</f>
        <v>872925</v>
      </c>
      <c r="B239" s="7" t="s">
        <v>880</v>
      </c>
      <c r="C239" s="7" t="s">
        <v>881</v>
      </c>
      <c r="D239" s="8"/>
      <c r="E239" s="8"/>
      <c r="F239" s="8"/>
    </row>
    <row r="240" ht="20.25" spans="1:6">
      <c r="A240" s="7" t="str">
        <f>"837663"</f>
        <v>837663</v>
      </c>
      <c r="B240" s="7" t="s">
        <v>882</v>
      </c>
      <c r="C240" s="7" t="s">
        <v>883</v>
      </c>
      <c r="D240" s="8"/>
      <c r="E240" s="8"/>
      <c r="F240" s="8"/>
    </row>
    <row r="241" ht="20.25" spans="1:6">
      <c r="A241" s="7" t="str">
        <f>"430198"</f>
        <v>430198</v>
      </c>
      <c r="B241" s="7" t="s">
        <v>884</v>
      </c>
      <c r="C241" s="7" t="s">
        <v>885</v>
      </c>
      <c r="D241" s="8"/>
      <c r="E241" s="8"/>
      <c r="F241" s="8"/>
    </row>
    <row r="242" ht="20.25" spans="1:6">
      <c r="A242" s="7" t="str">
        <f>"159742"</f>
        <v>159742</v>
      </c>
      <c r="B242" s="7" t="s">
        <v>886</v>
      </c>
      <c r="C242" s="7" t="s">
        <v>887</v>
      </c>
      <c r="D242" s="8"/>
      <c r="E242" s="8"/>
      <c r="F242" s="8"/>
    </row>
    <row r="243" ht="20.25" spans="1:6">
      <c r="A243" s="7" t="str">
        <f>"834058"</f>
        <v>834058</v>
      </c>
      <c r="B243" s="7" t="s">
        <v>888</v>
      </c>
      <c r="C243" s="7" t="s">
        <v>889</v>
      </c>
      <c r="D243" s="8"/>
      <c r="E243" s="8"/>
      <c r="F243" s="8"/>
    </row>
    <row r="244" ht="20.25" spans="1:6">
      <c r="A244" s="7" t="str">
        <f>"833427"</f>
        <v>833427</v>
      </c>
      <c r="B244" s="7" t="s">
        <v>890</v>
      </c>
      <c r="C244" s="7" t="s">
        <v>891</v>
      </c>
      <c r="D244" s="8"/>
      <c r="E244" s="8"/>
      <c r="F244" s="8"/>
    </row>
    <row r="245" ht="20.25" spans="1:6">
      <c r="A245" s="7" t="str">
        <f>"833454"</f>
        <v>833454</v>
      </c>
      <c r="B245" s="7" t="s">
        <v>892</v>
      </c>
      <c r="C245" s="7" t="s">
        <v>893</v>
      </c>
      <c r="D245" s="8"/>
      <c r="E245" s="8"/>
      <c r="F245" s="8"/>
    </row>
    <row r="246" ht="20.25" spans="1:6">
      <c r="A246" s="7" t="str">
        <f>"833455"</f>
        <v>833455</v>
      </c>
      <c r="B246" s="7" t="s">
        <v>894</v>
      </c>
      <c r="C246" s="7" t="s">
        <v>895</v>
      </c>
      <c r="D246" s="8"/>
      <c r="E246" s="8"/>
      <c r="F246" s="8"/>
    </row>
    <row r="247" ht="20.25" spans="1:6">
      <c r="A247" s="7" t="str">
        <f>"836957"</f>
        <v>836957</v>
      </c>
      <c r="B247" s="7" t="s">
        <v>896</v>
      </c>
      <c r="C247" s="7" t="s">
        <v>897</v>
      </c>
      <c r="D247" s="8"/>
      <c r="E247" s="8"/>
      <c r="F247" s="8"/>
    </row>
    <row r="248" ht="20.25" spans="1:6">
      <c r="A248" s="7" t="str">
        <f>"513860"</f>
        <v>513860</v>
      </c>
      <c r="B248" s="7" t="s">
        <v>898</v>
      </c>
      <c r="C248" s="7" t="s">
        <v>899</v>
      </c>
      <c r="D248" s="8"/>
      <c r="E248" s="8"/>
      <c r="F248" s="8"/>
    </row>
    <row r="249" ht="20.25" spans="1:6">
      <c r="A249" s="7" t="str">
        <f>"870976"</f>
        <v>870976</v>
      </c>
      <c r="B249" s="7" t="s">
        <v>900</v>
      </c>
      <c r="C249" s="7" t="s">
        <v>901</v>
      </c>
      <c r="D249" s="8"/>
      <c r="E249" s="8"/>
      <c r="F249" s="8"/>
    </row>
    <row r="250" ht="20.25" spans="1:6">
      <c r="A250" s="7" t="str">
        <f>"513080"</f>
        <v>513080</v>
      </c>
      <c r="B250" s="7" t="s">
        <v>902</v>
      </c>
      <c r="C250" s="7" t="s">
        <v>903</v>
      </c>
      <c r="D250" s="8"/>
      <c r="E250" s="8"/>
      <c r="F250" s="8"/>
    </row>
    <row r="251" ht="20.25" spans="1:6">
      <c r="A251" s="7" t="str">
        <f>"516110"</f>
        <v>516110</v>
      </c>
      <c r="B251" s="7" t="s">
        <v>904</v>
      </c>
      <c r="C251" s="7" t="s">
        <v>903</v>
      </c>
      <c r="D251" s="8"/>
      <c r="E251" s="8"/>
      <c r="F251" s="8"/>
    </row>
    <row r="252" ht="20.25" spans="1:6">
      <c r="A252" s="7" t="str">
        <f>"831167"</f>
        <v>831167</v>
      </c>
      <c r="B252" s="7" t="s">
        <v>905</v>
      </c>
      <c r="C252" s="7" t="s">
        <v>906</v>
      </c>
      <c r="D252" s="8"/>
      <c r="E252" s="8"/>
      <c r="F252" s="8"/>
    </row>
    <row r="253" ht="20.25" spans="1:6">
      <c r="A253" s="7" t="str">
        <f>"870299"</f>
        <v>870299</v>
      </c>
      <c r="B253" s="7" t="s">
        <v>907</v>
      </c>
      <c r="C253" s="7" t="s">
        <v>908</v>
      </c>
      <c r="D253" s="8"/>
      <c r="E253" s="8"/>
      <c r="F253" s="8"/>
    </row>
    <row r="254" ht="20.25" spans="1:6">
      <c r="A254" s="7" t="str">
        <f>"560880"</f>
        <v>560880</v>
      </c>
      <c r="B254" s="7" t="s">
        <v>909</v>
      </c>
      <c r="C254" s="7" t="s">
        <v>910</v>
      </c>
      <c r="D254" s="8"/>
      <c r="E254" s="8"/>
      <c r="F254" s="8"/>
    </row>
    <row r="255" ht="20.25" spans="1:6">
      <c r="A255" s="7" t="str">
        <f>"159741"</f>
        <v>159741</v>
      </c>
      <c r="B255" s="7" t="s">
        <v>911</v>
      </c>
      <c r="C255" s="7" t="s">
        <v>912</v>
      </c>
      <c r="D255" s="8"/>
      <c r="E255" s="8"/>
      <c r="F255" s="8"/>
    </row>
    <row r="256" ht="20.25" spans="1:6">
      <c r="A256" s="7" t="str">
        <f>"159726"</f>
        <v>159726</v>
      </c>
      <c r="B256" s="7" t="s">
        <v>613</v>
      </c>
      <c r="C256" s="7" t="s">
        <v>913</v>
      </c>
      <c r="D256" s="8"/>
      <c r="E256" s="8"/>
      <c r="F256" s="8"/>
    </row>
    <row r="257" ht="20.25" spans="1:6">
      <c r="A257" s="7" t="str">
        <f>"836871"</f>
        <v>836871</v>
      </c>
      <c r="B257" s="7" t="s">
        <v>914</v>
      </c>
      <c r="C257" s="7" t="s">
        <v>915</v>
      </c>
      <c r="D257" s="8"/>
      <c r="E257" s="8"/>
      <c r="F257" s="8"/>
    </row>
    <row r="258" ht="20.25" spans="1:6">
      <c r="A258" s="7" t="str">
        <f>"517080"</f>
        <v>517080</v>
      </c>
      <c r="B258" s="7" t="s">
        <v>916</v>
      </c>
      <c r="C258" s="7" t="s">
        <v>917</v>
      </c>
      <c r="D258" s="8"/>
      <c r="E258" s="8"/>
      <c r="F258" s="8"/>
    </row>
    <row r="259" ht="20.25" spans="1:6">
      <c r="A259" s="7" t="str">
        <f>"517090"</f>
        <v>517090</v>
      </c>
      <c r="B259" s="7" t="s">
        <v>918</v>
      </c>
      <c r="C259" s="7" t="s">
        <v>919</v>
      </c>
      <c r="D259" s="8"/>
      <c r="E259" s="8"/>
      <c r="F259" s="8"/>
    </row>
    <row r="260" ht="20.25" spans="1:6">
      <c r="A260" s="7" t="str">
        <f>"517000"</f>
        <v>517000</v>
      </c>
      <c r="B260" s="7" t="s">
        <v>920</v>
      </c>
      <c r="C260" s="7" t="s">
        <v>921</v>
      </c>
      <c r="D260" s="8"/>
      <c r="E260" s="8"/>
      <c r="F260" s="8"/>
    </row>
    <row r="261" ht="20.25" spans="1:6">
      <c r="A261" s="7" t="str">
        <f>"561580"</f>
        <v>561580</v>
      </c>
      <c r="B261" s="7" t="s">
        <v>922</v>
      </c>
      <c r="C261" s="7" t="s">
        <v>923</v>
      </c>
      <c r="D261" s="8"/>
      <c r="E261" s="8"/>
      <c r="F261" s="8"/>
    </row>
    <row r="262" ht="20.25" spans="1:6">
      <c r="A262" s="7" t="str">
        <f>"160916"</f>
        <v>160916</v>
      </c>
      <c r="B262" s="7" t="s">
        <v>924</v>
      </c>
      <c r="C262" s="7" t="s">
        <v>925</v>
      </c>
      <c r="D262" s="8"/>
      <c r="E262" s="8"/>
      <c r="F262" s="8"/>
    </row>
    <row r="263" ht="20.25" spans="1:6">
      <c r="A263" s="7" t="str">
        <f>"510010"</f>
        <v>510010</v>
      </c>
      <c r="B263" s="7" t="s">
        <v>926</v>
      </c>
      <c r="C263" s="7" t="s">
        <v>927</v>
      </c>
      <c r="D263" s="8"/>
      <c r="E263" s="8"/>
      <c r="F263" s="8"/>
    </row>
    <row r="264" ht="20.25" spans="1:6">
      <c r="A264" s="7" t="str">
        <f>"513020"</f>
        <v>513020</v>
      </c>
      <c r="B264" s="7" t="s">
        <v>928</v>
      </c>
      <c r="C264" s="7" t="s">
        <v>929</v>
      </c>
      <c r="D264" s="8"/>
      <c r="E264" s="8"/>
      <c r="F264" s="8"/>
    </row>
    <row r="265" ht="20.25" spans="1:6">
      <c r="A265" s="7" t="str">
        <f>"512550"</f>
        <v>512550</v>
      </c>
      <c r="B265" s="7" t="s">
        <v>930</v>
      </c>
      <c r="C265" s="7" t="s">
        <v>931</v>
      </c>
      <c r="D265" s="8"/>
      <c r="E265" s="8"/>
      <c r="F265" s="8"/>
    </row>
    <row r="266" ht="20.25" spans="1:6">
      <c r="A266" s="7" t="str">
        <f>"159747"</f>
        <v>159747</v>
      </c>
      <c r="B266" s="7" t="s">
        <v>932</v>
      </c>
      <c r="C266" s="7" t="s">
        <v>933</v>
      </c>
      <c r="D266" s="8"/>
      <c r="E266" s="8"/>
      <c r="F266" s="8"/>
    </row>
    <row r="267" ht="20.25" spans="1:6">
      <c r="A267" s="7" t="str">
        <f>"160919"</f>
        <v>160919</v>
      </c>
      <c r="B267" s="7" t="s">
        <v>934</v>
      </c>
      <c r="C267" s="7" t="s">
        <v>935</v>
      </c>
      <c r="D267" s="8"/>
      <c r="E267" s="8"/>
      <c r="F267" s="8"/>
    </row>
    <row r="268" ht="20.25" spans="1:6">
      <c r="A268" s="7" t="str">
        <f>"517100"</f>
        <v>517100</v>
      </c>
      <c r="B268" s="7" t="s">
        <v>936</v>
      </c>
      <c r="C268" s="7" t="s">
        <v>937</v>
      </c>
      <c r="D268" s="8"/>
      <c r="E268" s="8"/>
      <c r="F268" s="8"/>
    </row>
    <row r="269" ht="20.25" spans="1:6">
      <c r="A269" s="7" t="str">
        <f>"561560"</f>
        <v>561560</v>
      </c>
      <c r="B269" s="7" t="s">
        <v>842</v>
      </c>
      <c r="C269" s="7" t="s">
        <v>938</v>
      </c>
      <c r="D269" s="8"/>
      <c r="E269" s="8"/>
      <c r="F269" s="8"/>
    </row>
    <row r="270" ht="20.25" spans="1:6">
      <c r="A270" s="7" t="str">
        <f>"159625"</f>
        <v>159625</v>
      </c>
      <c r="B270" s="7" t="s">
        <v>939</v>
      </c>
      <c r="C270" s="7" t="s">
        <v>940</v>
      </c>
      <c r="D270" s="8"/>
      <c r="E270" s="8"/>
      <c r="F270" s="8"/>
    </row>
    <row r="271" ht="20.25" spans="1:6">
      <c r="A271" s="7" t="str">
        <f>"159936"</f>
        <v>159936</v>
      </c>
      <c r="B271" s="7" t="s">
        <v>941</v>
      </c>
      <c r="C271" s="7" t="s">
        <v>942</v>
      </c>
      <c r="D271" s="8"/>
      <c r="E271" s="8"/>
      <c r="F271" s="8"/>
    </row>
    <row r="272" ht="20.25" spans="1:6">
      <c r="A272" s="7" t="str">
        <f>"159719"</f>
        <v>159719</v>
      </c>
      <c r="B272" s="7" t="s">
        <v>943</v>
      </c>
      <c r="C272" s="7" t="s">
        <v>944</v>
      </c>
      <c r="D272" s="8"/>
      <c r="E272" s="8"/>
      <c r="F272" s="8"/>
    </row>
    <row r="273" ht="20.25" spans="1:6">
      <c r="A273" s="7" t="str">
        <f>"513890"</f>
        <v>513890</v>
      </c>
      <c r="B273" s="7" t="s">
        <v>945</v>
      </c>
      <c r="C273" s="7" t="s">
        <v>946</v>
      </c>
      <c r="D273" s="8"/>
      <c r="E273" s="8"/>
      <c r="F273" s="8"/>
    </row>
    <row r="274" ht="20.25" spans="1:6">
      <c r="A274" s="7" t="str">
        <f>"513040"</f>
        <v>513040</v>
      </c>
      <c r="B274" s="7" t="s">
        <v>278</v>
      </c>
      <c r="C274" s="7" t="s">
        <v>947</v>
      </c>
      <c r="D274" s="8"/>
      <c r="E274" s="8"/>
      <c r="F274" s="8"/>
    </row>
    <row r="275" ht="20.25" spans="1:6">
      <c r="A275" s="7" t="str">
        <f>"159510"</f>
        <v>159510</v>
      </c>
      <c r="B275" s="7" t="s">
        <v>948</v>
      </c>
      <c r="C275" s="7" t="s">
        <v>949</v>
      </c>
      <c r="D275" s="8"/>
      <c r="E275" s="8"/>
      <c r="F275" s="8"/>
    </row>
    <row r="276" ht="20.25" spans="1:6">
      <c r="A276" s="7" t="str">
        <f>"159811"</f>
        <v>159811</v>
      </c>
      <c r="B276" s="7" t="s">
        <v>950</v>
      </c>
      <c r="C276" s="7" t="s">
        <v>951</v>
      </c>
      <c r="D276" s="8"/>
      <c r="E276" s="8"/>
      <c r="F276" s="8"/>
    </row>
    <row r="277" ht="20.25" spans="1:6">
      <c r="A277" s="7" t="str">
        <f>"513900"</f>
        <v>513900</v>
      </c>
      <c r="B277" s="7" t="s">
        <v>952</v>
      </c>
      <c r="C277" s="7" t="s">
        <v>953</v>
      </c>
      <c r="D277" s="8"/>
      <c r="E277" s="8"/>
      <c r="F277" s="8"/>
    </row>
    <row r="278" ht="20.25" spans="1:6">
      <c r="A278" s="7" t="str">
        <f>"512750"</f>
        <v>512750</v>
      </c>
      <c r="B278" s="7" t="s">
        <v>954</v>
      </c>
      <c r="C278" s="7" t="s">
        <v>955</v>
      </c>
      <c r="D278" s="8"/>
      <c r="E278" s="8"/>
      <c r="F278" s="8"/>
    </row>
    <row r="279" ht="20.25" spans="1:6">
      <c r="A279" s="7" t="str">
        <f>"561700"</f>
        <v>561700</v>
      </c>
      <c r="B279" s="7" t="s">
        <v>956</v>
      </c>
      <c r="C279" s="7" t="s">
        <v>957</v>
      </c>
      <c r="D279" s="8"/>
      <c r="E279" s="8"/>
      <c r="F279" s="8"/>
    </row>
    <row r="280" ht="20.25" spans="1:6">
      <c r="A280" s="7" t="str">
        <f>"515630"</f>
        <v>515630</v>
      </c>
      <c r="B280" s="7" t="s">
        <v>958</v>
      </c>
      <c r="C280" s="7" t="s">
        <v>959</v>
      </c>
      <c r="D280" s="8"/>
      <c r="E280" s="8"/>
      <c r="F280" s="8"/>
    </row>
    <row r="281" ht="20.25" spans="1:6">
      <c r="A281" s="7" t="str">
        <f>"513560"</f>
        <v>513560</v>
      </c>
      <c r="B281" s="7" t="s">
        <v>932</v>
      </c>
      <c r="C281" s="7" t="s">
        <v>651</v>
      </c>
      <c r="D281" s="8"/>
      <c r="E281" s="8"/>
      <c r="F281" s="8"/>
    </row>
    <row r="282" ht="20.25" spans="1:6">
      <c r="A282" s="7" t="str">
        <f>"561120"</f>
        <v>561120</v>
      </c>
      <c r="B282" s="7" t="s">
        <v>827</v>
      </c>
      <c r="C282" s="7" t="s">
        <v>651</v>
      </c>
      <c r="D282" s="8"/>
      <c r="E282" s="8"/>
      <c r="F282" s="8"/>
    </row>
    <row r="283" ht="20.25" spans="1:6">
      <c r="A283" s="7" t="str">
        <f>"159750"</f>
        <v>159750</v>
      </c>
      <c r="B283" s="7" t="s">
        <v>960</v>
      </c>
      <c r="C283" s="7" t="s">
        <v>961</v>
      </c>
      <c r="D283" s="8"/>
      <c r="E283" s="8"/>
      <c r="F283" s="8"/>
    </row>
    <row r="284" ht="20.25" spans="1:6">
      <c r="A284" s="7" t="str">
        <f>"513220"</f>
        <v>513220</v>
      </c>
      <c r="B284" s="7" t="s">
        <v>962</v>
      </c>
      <c r="C284" s="7" t="s">
        <v>963</v>
      </c>
      <c r="D284" s="8"/>
      <c r="E284" s="8"/>
      <c r="F284" s="8"/>
    </row>
    <row r="285" ht="20.25" spans="1:6">
      <c r="A285" s="7" t="str">
        <f>"165521"</f>
        <v>165521</v>
      </c>
      <c r="B285" s="7" t="s">
        <v>964</v>
      </c>
      <c r="C285" s="7" t="s">
        <v>655</v>
      </c>
      <c r="D285" s="8"/>
      <c r="E285" s="8"/>
      <c r="F285" s="8"/>
    </row>
    <row r="286" ht="20.25" spans="1:6">
      <c r="A286" s="7" t="str">
        <f>"512530"</f>
        <v>512530</v>
      </c>
      <c r="B286" s="7" t="s">
        <v>965</v>
      </c>
      <c r="C286" s="7" t="s">
        <v>966</v>
      </c>
      <c r="D286" s="8"/>
      <c r="E286" s="8"/>
      <c r="F286" s="8"/>
    </row>
    <row r="287" ht="20.25" spans="1:6">
      <c r="A287" s="7" t="str">
        <f>"159976"</f>
        <v>159976</v>
      </c>
      <c r="B287" s="7" t="s">
        <v>967</v>
      </c>
      <c r="C287" s="7" t="s">
        <v>966</v>
      </c>
      <c r="D287" s="8"/>
      <c r="E287" s="8"/>
      <c r="F287" s="8"/>
    </row>
    <row r="288" ht="20.25" spans="1:6">
      <c r="A288" s="7" t="str">
        <f>"159751"</f>
        <v>159751</v>
      </c>
      <c r="B288" s="7" t="s">
        <v>928</v>
      </c>
      <c r="C288" s="7" t="s">
        <v>968</v>
      </c>
      <c r="D288" s="8"/>
      <c r="E288" s="8"/>
      <c r="F288" s="8"/>
    </row>
    <row r="289" ht="20.25" spans="1:6">
      <c r="A289" s="7" t="str">
        <f>"159735"</f>
        <v>159735</v>
      </c>
      <c r="B289" s="7" t="s">
        <v>969</v>
      </c>
      <c r="C289" s="7" t="s">
        <v>970</v>
      </c>
      <c r="D289" s="8"/>
      <c r="E289" s="8"/>
      <c r="F289" s="8"/>
    </row>
    <row r="290" ht="20.25" spans="1:6">
      <c r="A290" s="7" t="str">
        <f>"561170"</f>
        <v>561170</v>
      </c>
      <c r="B290" s="7" t="s">
        <v>971</v>
      </c>
      <c r="C290" s="7" t="s">
        <v>972</v>
      </c>
      <c r="D290" s="8"/>
      <c r="E290" s="8"/>
      <c r="F290" s="8"/>
    </row>
    <row r="291" ht="20.25" spans="1:6">
      <c r="A291" s="7" t="str">
        <f>"513150"</f>
        <v>513150</v>
      </c>
      <c r="B291" s="7" t="s">
        <v>973</v>
      </c>
      <c r="C291" s="7" t="s">
        <v>974</v>
      </c>
      <c r="D291" s="8"/>
      <c r="E291" s="8"/>
      <c r="F291" s="8"/>
    </row>
    <row r="292" ht="20.25" spans="1:6">
      <c r="A292" s="7" t="str">
        <f>"513590"</f>
        <v>513590</v>
      </c>
      <c r="B292" s="7" t="s">
        <v>975</v>
      </c>
      <c r="C292" s="7" t="s">
        <v>976</v>
      </c>
      <c r="D292" s="8"/>
      <c r="E292" s="8"/>
      <c r="F292" s="8"/>
    </row>
    <row r="293" ht="20.25" spans="1:6">
      <c r="A293" s="7" t="str">
        <f>"517350"</f>
        <v>517350</v>
      </c>
      <c r="B293" s="7" t="s">
        <v>977</v>
      </c>
      <c r="C293" s="7" t="s">
        <v>978</v>
      </c>
      <c r="D293" s="8"/>
      <c r="E293" s="8"/>
      <c r="F293" s="8"/>
    </row>
    <row r="294" ht="20.25" spans="1:6">
      <c r="A294" s="7" t="str">
        <f>"513070"</f>
        <v>513070</v>
      </c>
      <c r="B294" s="7" t="s">
        <v>979</v>
      </c>
      <c r="C294" s="7" t="s">
        <v>980</v>
      </c>
      <c r="D294" s="8"/>
      <c r="E294" s="8"/>
      <c r="F294" s="8"/>
    </row>
    <row r="295" ht="20.25" spans="1:6">
      <c r="A295" s="7" t="str">
        <f>"561320"</f>
        <v>561320</v>
      </c>
      <c r="B295" s="7" t="s">
        <v>981</v>
      </c>
      <c r="C295" s="7" t="s">
        <v>980</v>
      </c>
      <c r="D295" s="8"/>
      <c r="E295" s="8"/>
      <c r="F295" s="8"/>
    </row>
    <row r="296" ht="20.25" spans="1:6">
      <c r="A296" s="7" t="str">
        <f>"562550"</f>
        <v>562550</v>
      </c>
      <c r="B296" s="7" t="s">
        <v>982</v>
      </c>
      <c r="C296" s="7" t="s">
        <v>983</v>
      </c>
      <c r="D296" s="8"/>
      <c r="E296" s="8"/>
      <c r="F296" s="8"/>
    </row>
    <row r="297" ht="20.25" spans="1:6">
      <c r="A297" s="7" t="str">
        <f>"159662"</f>
        <v>159662</v>
      </c>
      <c r="B297" s="7" t="s">
        <v>981</v>
      </c>
      <c r="C297" s="7" t="s">
        <v>983</v>
      </c>
      <c r="D297" s="8"/>
      <c r="E297" s="8"/>
      <c r="F297" s="8"/>
    </row>
    <row r="298" ht="20.25" spans="1:6">
      <c r="A298" s="7" t="str">
        <f>"159666"</f>
        <v>159666</v>
      </c>
      <c r="B298" s="7" t="s">
        <v>984</v>
      </c>
      <c r="C298" s="7" t="s">
        <v>985</v>
      </c>
      <c r="D298" s="8"/>
      <c r="E298" s="8"/>
      <c r="F298" s="8"/>
    </row>
    <row r="299" ht="20.25" spans="1:6">
      <c r="A299" s="7" t="str">
        <f>"512150"</f>
        <v>512150</v>
      </c>
      <c r="B299" s="7" t="s">
        <v>599</v>
      </c>
      <c r="C299" s="7" t="s">
        <v>986</v>
      </c>
      <c r="D299" s="8"/>
      <c r="E299" s="8"/>
      <c r="F299" s="8"/>
    </row>
    <row r="300" ht="20.25" spans="1:6">
      <c r="A300" s="7" t="str">
        <f>"510090"</f>
        <v>510090</v>
      </c>
      <c r="B300" s="7" t="s">
        <v>987</v>
      </c>
      <c r="C300" s="7" t="s">
        <v>988</v>
      </c>
      <c r="D300" s="8"/>
      <c r="E300" s="8"/>
      <c r="F300" s="8"/>
    </row>
    <row r="301" ht="20.25" spans="1:6">
      <c r="A301" s="7" t="str">
        <f>"513160"</f>
        <v>513160</v>
      </c>
      <c r="B301" s="7" t="s">
        <v>989</v>
      </c>
      <c r="C301" s="7" t="s">
        <v>663</v>
      </c>
      <c r="D301" s="8"/>
      <c r="E301" s="8"/>
      <c r="F301" s="8"/>
    </row>
    <row r="302" ht="20.25" spans="1:6">
      <c r="A302" s="7" t="str">
        <f>"513230"</f>
        <v>513230</v>
      </c>
      <c r="B302" s="7" t="s">
        <v>969</v>
      </c>
      <c r="C302" s="7" t="s">
        <v>990</v>
      </c>
      <c r="D302" s="8"/>
      <c r="E302" s="8"/>
      <c r="F302" s="8"/>
    </row>
    <row r="303" ht="20.25" spans="1:6">
      <c r="A303" s="7" t="str">
        <f>"562960"</f>
        <v>562960</v>
      </c>
      <c r="B303" s="7" t="s">
        <v>939</v>
      </c>
      <c r="C303" s="7" t="s">
        <v>991</v>
      </c>
      <c r="D303" s="8"/>
      <c r="E303" s="8"/>
      <c r="F303" s="8"/>
    </row>
    <row r="304" ht="20.25" spans="1:6">
      <c r="A304" s="7" t="str">
        <f>"512640"</f>
        <v>512640</v>
      </c>
      <c r="B304" s="7" t="s">
        <v>992</v>
      </c>
      <c r="C304" s="7" t="s">
        <v>669</v>
      </c>
      <c r="D304" s="8"/>
      <c r="E304" s="8"/>
      <c r="F304" s="8"/>
    </row>
    <row r="305" ht="20.25" spans="1:6">
      <c r="A305" s="7" t="str">
        <f>"517360"</f>
        <v>517360</v>
      </c>
      <c r="B305" s="7" t="s">
        <v>993</v>
      </c>
      <c r="C305" s="7" t="s">
        <v>669</v>
      </c>
      <c r="D305" s="8"/>
      <c r="E305" s="8"/>
      <c r="F305" s="8"/>
    </row>
    <row r="306" ht="20.25" spans="1:6">
      <c r="A306" s="7" t="str">
        <f>"159512"</f>
        <v>159512</v>
      </c>
      <c r="B306" s="7" t="s">
        <v>904</v>
      </c>
      <c r="C306" s="7" t="s">
        <v>994</v>
      </c>
      <c r="D306" s="8"/>
      <c r="E306" s="8"/>
      <c r="F306" s="8"/>
    </row>
    <row r="307" ht="20.25" spans="1:6">
      <c r="A307" s="7" t="str">
        <f>"560330"</f>
        <v>560330</v>
      </c>
      <c r="B307" s="7" t="s">
        <v>995</v>
      </c>
      <c r="C307" s="7" t="s">
        <v>996</v>
      </c>
      <c r="D307" s="8"/>
      <c r="E307" s="8"/>
      <c r="F307" s="8"/>
    </row>
    <row r="308" ht="20.25" spans="1:6">
      <c r="A308" s="7" t="str">
        <f>"169106"</f>
        <v>169106</v>
      </c>
      <c r="B308" s="7" t="s">
        <v>997</v>
      </c>
      <c r="C308" s="7" t="s">
        <v>996</v>
      </c>
      <c r="D308" s="8"/>
      <c r="E308" s="8"/>
      <c r="F308" s="8"/>
    </row>
    <row r="309" ht="20.25" spans="1:6">
      <c r="A309" s="7" t="str">
        <f>"517010"</f>
        <v>517010</v>
      </c>
      <c r="B309" s="7" t="s">
        <v>998</v>
      </c>
      <c r="C309" s="7" t="s">
        <v>996</v>
      </c>
      <c r="D309" s="8"/>
      <c r="E309" s="8"/>
      <c r="F309" s="8"/>
    </row>
    <row r="310" ht="20.25" spans="1:6">
      <c r="A310" s="7" t="str">
        <f>"512190"</f>
        <v>512190</v>
      </c>
      <c r="B310" s="7" t="s">
        <v>999</v>
      </c>
      <c r="C310" s="7" t="s">
        <v>1000</v>
      </c>
      <c r="D310" s="8"/>
      <c r="E310" s="8"/>
      <c r="F310" s="8"/>
    </row>
    <row r="311" ht="20.25" spans="1:6">
      <c r="A311" s="7" t="str">
        <f>"160607"</f>
        <v>160607</v>
      </c>
      <c r="B311" s="7" t="s">
        <v>1001</v>
      </c>
      <c r="C311" s="7" t="s">
        <v>1002</v>
      </c>
      <c r="D311" s="8"/>
      <c r="E311" s="8"/>
      <c r="F311" s="8"/>
    </row>
    <row r="312" ht="20.25" spans="1:6">
      <c r="A312" s="7" t="str">
        <f>"159669"</f>
        <v>159669</v>
      </c>
      <c r="B312" s="7" t="s">
        <v>982</v>
      </c>
      <c r="C312" s="7" t="s">
        <v>1003</v>
      </c>
      <c r="D312" s="8"/>
      <c r="E312" s="8"/>
      <c r="F312" s="8"/>
    </row>
    <row r="313" ht="20.25" spans="1:6">
      <c r="A313" s="7" t="str">
        <f>"159931"</f>
        <v>159931</v>
      </c>
      <c r="B313" s="7" t="s">
        <v>455</v>
      </c>
      <c r="C313" s="7" t="s">
        <v>1004</v>
      </c>
      <c r="D313" s="8"/>
      <c r="E313" s="8"/>
      <c r="F313" s="8"/>
    </row>
    <row r="314" ht="20.25" spans="1:6">
      <c r="A314" s="7" t="str">
        <f>"160416"</f>
        <v>160416</v>
      </c>
      <c r="B314" s="7" t="s">
        <v>1005</v>
      </c>
      <c r="C314" s="7" t="s">
        <v>1004</v>
      </c>
      <c r="D314" s="8"/>
      <c r="E314" s="8"/>
      <c r="F314" s="8"/>
    </row>
    <row r="315" ht="20.25" spans="1:6">
      <c r="A315" s="7" t="str">
        <f>"562320"</f>
        <v>562320</v>
      </c>
      <c r="B315" s="7" t="s">
        <v>948</v>
      </c>
      <c r="C315" s="7" t="s">
        <v>1004</v>
      </c>
      <c r="D315" s="8"/>
      <c r="E315" s="8"/>
      <c r="F315" s="8"/>
    </row>
    <row r="316" ht="20.25" spans="1:6">
      <c r="A316" s="7" t="str">
        <f>"160625"</f>
        <v>160625</v>
      </c>
      <c r="B316" s="7" t="s">
        <v>1006</v>
      </c>
      <c r="C316" s="7" t="s">
        <v>684</v>
      </c>
      <c r="D316" s="8"/>
      <c r="E316" s="8"/>
      <c r="F316" s="8"/>
    </row>
    <row r="317" ht="20.25" spans="1:6">
      <c r="A317" s="7" t="str">
        <f>"169107"</f>
        <v>169107</v>
      </c>
      <c r="B317" s="7" t="s">
        <v>1007</v>
      </c>
      <c r="C317" s="7" t="s">
        <v>684</v>
      </c>
      <c r="D317" s="8"/>
      <c r="E317" s="8"/>
      <c r="F317" s="8"/>
    </row>
    <row r="318" ht="20.25" spans="1:6">
      <c r="A318" s="7" t="str">
        <f>"501311"</f>
        <v>501311</v>
      </c>
      <c r="B318" s="7" t="s">
        <v>1008</v>
      </c>
      <c r="C318" s="7" t="s">
        <v>687</v>
      </c>
      <c r="D318" s="8"/>
      <c r="E318" s="8"/>
      <c r="F318" s="8"/>
    </row>
    <row r="319" ht="20.25" spans="1:6">
      <c r="A319" s="7" t="str">
        <f>"160716"</f>
        <v>160716</v>
      </c>
      <c r="B319" s="7" t="s">
        <v>1009</v>
      </c>
      <c r="C319" s="7" t="s">
        <v>1010</v>
      </c>
      <c r="D319" s="8"/>
      <c r="E319" s="8"/>
      <c r="F319" s="8"/>
    </row>
    <row r="320" ht="20.25" spans="1:6">
      <c r="A320" s="7" t="str">
        <f>"161129"</f>
        <v>161129</v>
      </c>
      <c r="B320" s="7" t="s">
        <v>1011</v>
      </c>
      <c r="C320" s="7" t="s">
        <v>1012</v>
      </c>
      <c r="D320" s="8"/>
      <c r="E320" s="8"/>
      <c r="F320" s="8"/>
    </row>
    <row r="321" ht="20.25" spans="1:6">
      <c r="A321" s="7" t="str">
        <f>"159723"</f>
        <v>159723</v>
      </c>
      <c r="B321" s="7" t="s">
        <v>1013</v>
      </c>
      <c r="C321" s="7" t="s">
        <v>1012</v>
      </c>
      <c r="D321" s="8"/>
      <c r="E321" s="8"/>
      <c r="F321" s="8"/>
    </row>
    <row r="322" ht="20.25" spans="1:6">
      <c r="A322" s="7" t="str">
        <f>"560030"</f>
        <v>560030</v>
      </c>
      <c r="B322" s="7" t="s">
        <v>1014</v>
      </c>
      <c r="C322" s="7" t="s">
        <v>698</v>
      </c>
      <c r="D322" s="8"/>
      <c r="E322" s="8"/>
      <c r="F322" s="8"/>
    </row>
    <row r="323" ht="20.25" spans="1:6">
      <c r="A323" s="7" t="str">
        <f>"517170"</f>
        <v>517170</v>
      </c>
      <c r="B323" s="7" t="s">
        <v>1015</v>
      </c>
      <c r="C323" s="7" t="s">
        <v>1016</v>
      </c>
      <c r="D323" s="8"/>
      <c r="E323" s="8"/>
      <c r="F323" s="8"/>
    </row>
    <row r="324" ht="20.25" spans="1:6">
      <c r="A324" s="7" t="str">
        <f>"560580"</f>
        <v>560580</v>
      </c>
      <c r="B324" s="7" t="s">
        <v>1017</v>
      </c>
      <c r="C324" s="7" t="s">
        <v>1018</v>
      </c>
      <c r="D324" s="8"/>
      <c r="E324" s="8"/>
      <c r="F324" s="8"/>
    </row>
    <row r="325" ht="20.25" spans="1:6">
      <c r="A325" s="7" t="str">
        <f>"166023"</f>
        <v>166023</v>
      </c>
      <c r="B325" s="7" t="s">
        <v>1019</v>
      </c>
      <c r="C325" s="7" t="s">
        <v>1018</v>
      </c>
      <c r="D325" s="8"/>
      <c r="E325" s="8"/>
      <c r="F325" s="8"/>
    </row>
    <row r="326" ht="20.25" spans="1:6">
      <c r="A326" s="7" t="str">
        <f>"163302"</f>
        <v>163302</v>
      </c>
      <c r="B326" s="7" t="s">
        <v>1020</v>
      </c>
      <c r="C326" s="7" t="s">
        <v>1021</v>
      </c>
      <c r="D326" s="8"/>
      <c r="E326" s="8"/>
      <c r="F326" s="8"/>
    </row>
    <row r="327" ht="20.25" spans="1:6">
      <c r="A327" s="7" t="str">
        <f>"169103"</f>
        <v>169103</v>
      </c>
      <c r="B327" s="7" t="s">
        <v>1022</v>
      </c>
      <c r="C327" s="7" t="s">
        <v>1021</v>
      </c>
      <c r="D327" s="8"/>
      <c r="E327" s="8"/>
      <c r="F327" s="8"/>
    </row>
    <row r="328" ht="20.25" spans="1:6">
      <c r="A328" s="7" t="str">
        <f>"501060"</f>
        <v>501060</v>
      </c>
      <c r="B328" s="7" t="s">
        <v>1023</v>
      </c>
      <c r="C328" s="7" t="s">
        <v>1024</v>
      </c>
      <c r="D328" s="8"/>
      <c r="E328" s="8"/>
      <c r="F328" s="8"/>
    </row>
    <row r="329" ht="20.25" spans="1:6">
      <c r="A329" s="7" t="str">
        <f>"163208"</f>
        <v>163208</v>
      </c>
      <c r="B329" s="7" t="s">
        <v>1025</v>
      </c>
      <c r="C329" s="7" t="s">
        <v>1026</v>
      </c>
      <c r="D329" s="8"/>
      <c r="E329" s="8"/>
      <c r="F329" s="8"/>
    </row>
    <row r="330" ht="20.25" spans="1:6">
      <c r="A330" s="7" t="str">
        <f>"159683"</f>
        <v>159683</v>
      </c>
      <c r="B330" s="7" t="s">
        <v>1027</v>
      </c>
      <c r="C330" s="7" t="s">
        <v>1026</v>
      </c>
      <c r="D330" s="8"/>
      <c r="E330" s="8"/>
      <c r="F330" s="8"/>
    </row>
    <row r="331" ht="20.25" spans="1:6">
      <c r="A331" s="7" t="str">
        <f>"513320"</f>
        <v>513320</v>
      </c>
      <c r="B331" s="7" t="s">
        <v>1028</v>
      </c>
      <c r="C331" s="7" t="s">
        <v>1029</v>
      </c>
      <c r="D331" s="8"/>
      <c r="E331" s="8"/>
      <c r="F331" s="8"/>
    </row>
    <row r="332" ht="20.25" spans="1:6">
      <c r="A332" s="7" t="str">
        <f>"562350"</f>
        <v>562350</v>
      </c>
      <c r="B332" s="7" t="s">
        <v>1030</v>
      </c>
      <c r="C332" s="7" t="s">
        <v>1031</v>
      </c>
      <c r="D332" s="8"/>
      <c r="E332" s="8"/>
      <c r="F332" s="8"/>
    </row>
    <row r="333" ht="20.25" spans="1:6">
      <c r="A333" s="7" t="str">
        <f>"501310"</f>
        <v>501310</v>
      </c>
      <c r="B333" s="7" t="s">
        <v>1032</v>
      </c>
      <c r="C333" s="7" t="s">
        <v>1033</v>
      </c>
      <c r="D333" s="8"/>
      <c r="E333" s="8"/>
      <c r="F333" s="8"/>
    </row>
    <row r="334" ht="20.25" spans="1:6">
      <c r="A334" s="7" t="str">
        <f>"161229"</f>
        <v>161229</v>
      </c>
      <c r="B334" s="7" t="s">
        <v>1034</v>
      </c>
      <c r="C334" s="7" t="s">
        <v>1035</v>
      </c>
      <c r="D334" s="8"/>
      <c r="E334" s="8"/>
      <c r="F334" s="8"/>
    </row>
    <row r="335" ht="20.25" spans="1:6">
      <c r="A335" s="7" t="str">
        <f>"164105"</f>
        <v>164105</v>
      </c>
      <c r="B335" s="7" t="s">
        <v>1036</v>
      </c>
      <c r="C335" s="7" t="s">
        <v>729</v>
      </c>
      <c r="D335" s="8"/>
      <c r="E335" s="8"/>
      <c r="F335" s="8"/>
    </row>
    <row r="336" ht="20.25" spans="1:6">
      <c r="A336" s="7" t="str">
        <f>"160125"</f>
        <v>160125</v>
      </c>
      <c r="B336" s="7" t="s">
        <v>1037</v>
      </c>
      <c r="C336" s="7" t="s">
        <v>729</v>
      </c>
      <c r="D336" s="8"/>
      <c r="E336" s="8"/>
      <c r="F336" s="8"/>
    </row>
    <row r="337" ht="20.25" spans="1:6">
      <c r="A337" s="7" t="str">
        <f>"161607"</f>
        <v>161607</v>
      </c>
      <c r="B337" s="7" t="s">
        <v>1038</v>
      </c>
      <c r="C337" s="7" t="s">
        <v>1039</v>
      </c>
      <c r="D337" s="8"/>
      <c r="E337" s="8"/>
      <c r="F337" s="8"/>
    </row>
    <row r="338" ht="20.25" spans="1:6">
      <c r="A338" s="7" t="str">
        <f>"501307"</f>
        <v>501307</v>
      </c>
      <c r="B338" s="7" t="s">
        <v>1040</v>
      </c>
      <c r="C338" s="7" t="s">
        <v>733</v>
      </c>
      <c r="D338" s="8"/>
      <c r="E338" s="8"/>
      <c r="F338" s="8"/>
    </row>
    <row r="339" ht="20.25" spans="1:6">
      <c r="A339" s="7" t="str">
        <f>"160526"</f>
        <v>160526</v>
      </c>
      <c r="B339" s="7" t="s">
        <v>1041</v>
      </c>
      <c r="C339" s="7" t="s">
        <v>737</v>
      </c>
      <c r="D339" s="8"/>
      <c r="E339" s="8"/>
      <c r="F339" s="8"/>
    </row>
    <row r="340" ht="20.25" spans="1:6">
      <c r="A340" s="7" t="str">
        <f>"123178"</f>
        <v>123178</v>
      </c>
      <c r="B340" s="7" t="s">
        <v>1042</v>
      </c>
      <c r="C340" s="7" t="s">
        <v>1043</v>
      </c>
      <c r="D340" s="8"/>
      <c r="E340" s="8"/>
      <c r="F340" s="8"/>
    </row>
    <row r="341" ht="20.25" spans="1:6">
      <c r="A341" s="7" t="str">
        <f>"123170"</f>
        <v>123170</v>
      </c>
      <c r="B341" s="7" t="s">
        <v>1044</v>
      </c>
      <c r="C341" s="7" t="s">
        <v>1043</v>
      </c>
      <c r="D341" s="8"/>
      <c r="E341" s="8"/>
      <c r="F341" s="8"/>
    </row>
    <row r="342" ht="20.25" spans="1:6">
      <c r="A342" s="7" t="str">
        <f>"123145"</f>
        <v>123145</v>
      </c>
      <c r="B342" s="7" t="s">
        <v>1045</v>
      </c>
      <c r="C342" s="7" t="s">
        <v>1043</v>
      </c>
      <c r="D342" s="8"/>
      <c r="E342" s="8"/>
      <c r="F342" s="8"/>
    </row>
    <row r="343" ht="20.25" spans="1:6">
      <c r="A343" s="7" t="str">
        <f>"123143"</f>
        <v>123143</v>
      </c>
      <c r="B343" s="7" t="s">
        <v>1046</v>
      </c>
      <c r="C343" s="7" t="s">
        <v>1043</v>
      </c>
      <c r="D343" s="8"/>
      <c r="E343" s="8"/>
      <c r="F343" s="8"/>
    </row>
    <row r="344" ht="20.25" spans="1:6">
      <c r="A344" s="7" t="str">
        <f>"123135"</f>
        <v>123135</v>
      </c>
      <c r="B344" s="7" t="s">
        <v>1047</v>
      </c>
      <c r="C344" s="7" t="s">
        <v>1043</v>
      </c>
      <c r="D344" s="8"/>
      <c r="E344" s="8"/>
      <c r="F344" s="8"/>
    </row>
    <row r="345" ht="20.25" spans="1:6">
      <c r="A345" s="7" t="str">
        <f>"123133"</f>
        <v>123133</v>
      </c>
      <c r="B345" s="7" t="s">
        <v>1048</v>
      </c>
      <c r="C345" s="7" t="s">
        <v>1043</v>
      </c>
      <c r="D345" s="8"/>
      <c r="E345" s="8"/>
      <c r="F345" s="8"/>
    </row>
    <row r="346" ht="20.25" spans="1:6">
      <c r="A346" s="7" t="str">
        <f>"123127"</f>
        <v>123127</v>
      </c>
      <c r="B346" s="7" t="s">
        <v>1049</v>
      </c>
      <c r="C346" s="7" t="s">
        <v>1043</v>
      </c>
      <c r="D346" s="8"/>
      <c r="E346" s="8"/>
      <c r="F346" s="8"/>
    </row>
    <row r="347" ht="20.25" spans="1:6">
      <c r="A347" s="7" t="str">
        <f>"123122"</f>
        <v>123122</v>
      </c>
      <c r="B347" s="7" t="s">
        <v>1050</v>
      </c>
      <c r="C347" s="7" t="s">
        <v>1043</v>
      </c>
      <c r="D347" s="8"/>
      <c r="E347" s="8"/>
      <c r="F347" s="8"/>
    </row>
    <row r="348" ht="20.25" spans="1:6">
      <c r="A348" s="7" t="str">
        <f>"123120"</f>
        <v>123120</v>
      </c>
      <c r="B348" s="7" t="s">
        <v>1051</v>
      </c>
      <c r="C348" s="7" t="s">
        <v>1043</v>
      </c>
      <c r="D348" s="8"/>
      <c r="E348" s="8"/>
      <c r="F348" s="8"/>
    </row>
    <row r="349" ht="20.25" spans="1:6">
      <c r="A349" s="7" t="str">
        <f>"123117"</f>
        <v>123117</v>
      </c>
      <c r="B349" s="7" t="s">
        <v>1052</v>
      </c>
      <c r="C349" s="7" t="s">
        <v>1043</v>
      </c>
      <c r="D349" s="8"/>
      <c r="E349" s="8"/>
      <c r="F349" s="8"/>
    </row>
    <row r="350" ht="20.25" spans="1:6">
      <c r="A350" s="7" t="str">
        <f>"123115"</f>
        <v>123115</v>
      </c>
      <c r="B350" s="7" t="s">
        <v>1053</v>
      </c>
      <c r="C350" s="7" t="s">
        <v>1043</v>
      </c>
      <c r="D350" s="8"/>
      <c r="E350" s="8"/>
      <c r="F350" s="8"/>
    </row>
    <row r="351" ht="20.25" spans="1:6">
      <c r="A351" s="7" t="str">
        <f>"123113"</f>
        <v>123113</v>
      </c>
      <c r="B351" s="7" t="s">
        <v>1054</v>
      </c>
      <c r="C351" s="7" t="s">
        <v>1043</v>
      </c>
      <c r="D351" s="8"/>
      <c r="E351" s="8"/>
      <c r="F351" s="8"/>
    </row>
    <row r="352" ht="20.25" spans="1:6">
      <c r="A352" s="7" t="str">
        <f>"123109"</f>
        <v>123109</v>
      </c>
      <c r="B352" s="7" t="s">
        <v>1055</v>
      </c>
      <c r="C352" s="7" t="s">
        <v>1043</v>
      </c>
      <c r="D352" s="8"/>
      <c r="E352" s="8"/>
      <c r="F352" s="8"/>
    </row>
    <row r="353" ht="20.25" spans="1:6">
      <c r="A353" s="7" t="str">
        <f>"123108"</f>
        <v>123108</v>
      </c>
      <c r="B353" s="7" t="s">
        <v>1056</v>
      </c>
      <c r="C353" s="7" t="s">
        <v>1043</v>
      </c>
      <c r="D353" s="8"/>
      <c r="E353" s="8"/>
      <c r="F353" s="8"/>
    </row>
    <row r="354" ht="20.25" spans="1:6">
      <c r="A354" s="7" t="str">
        <f>"123104"</f>
        <v>123104</v>
      </c>
      <c r="B354" s="7" t="s">
        <v>1057</v>
      </c>
      <c r="C354" s="7" t="s">
        <v>1043</v>
      </c>
      <c r="D354" s="8"/>
      <c r="E354" s="8"/>
      <c r="F354" s="8"/>
    </row>
    <row r="355" ht="20.25" spans="1:6">
      <c r="A355" s="7" t="str">
        <f>"123100"</f>
        <v>123100</v>
      </c>
      <c r="B355" s="7" t="s">
        <v>1058</v>
      </c>
      <c r="C355" s="7" t="s">
        <v>1043</v>
      </c>
      <c r="D355" s="8"/>
      <c r="E355" s="8"/>
      <c r="F355" s="8"/>
    </row>
    <row r="356" ht="20.25" spans="1:6">
      <c r="A356" s="7" t="str">
        <f>"123093"</f>
        <v>123093</v>
      </c>
      <c r="B356" s="7" t="s">
        <v>1059</v>
      </c>
      <c r="C356" s="7" t="s">
        <v>1043</v>
      </c>
      <c r="D356" s="8"/>
      <c r="E356" s="8"/>
      <c r="F356" s="8"/>
    </row>
    <row r="357" ht="20.25" spans="1:6">
      <c r="A357" s="7" t="str">
        <f>"123091"</f>
        <v>123091</v>
      </c>
      <c r="B357" s="7" t="s">
        <v>1060</v>
      </c>
      <c r="C357" s="7" t="s">
        <v>1043</v>
      </c>
      <c r="D357" s="8"/>
      <c r="E357" s="8"/>
      <c r="F357" s="8"/>
    </row>
    <row r="358" ht="20.25" spans="1:6">
      <c r="A358" s="7" t="str">
        <f>"123090"</f>
        <v>123090</v>
      </c>
      <c r="B358" s="7" t="s">
        <v>1061</v>
      </c>
      <c r="C358" s="7" t="s">
        <v>1043</v>
      </c>
      <c r="D358" s="8"/>
      <c r="E358" s="8"/>
      <c r="F358" s="8"/>
    </row>
    <row r="359" ht="20.25" spans="1:6">
      <c r="A359" s="7" t="str">
        <f>"123082"</f>
        <v>123082</v>
      </c>
      <c r="B359" s="7" t="s">
        <v>1062</v>
      </c>
      <c r="C359" s="7" t="s">
        <v>1043</v>
      </c>
      <c r="D359" s="8"/>
      <c r="E359" s="8"/>
      <c r="F359" s="8"/>
    </row>
    <row r="360" ht="20.25" spans="1:6">
      <c r="A360" s="7" t="str">
        <f>"123072"</f>
        <v>123072</v>
      </c>
      <c r="B360" s="7" t="s">
        <v>1063</v>
      </c>
      <c r="C360" s="7" t="s">
        <v>1043</v>
      </c>
      <c r="D360" s="8"/>
      <c r="E360" s="8"/>
      <c r="F360" s="8"/>
    </row>
    <row r="361" ht="20.25" spans="1:6">
      <c r="A361" s="7" t="str">
        <f>"123065"</f>
        <v>123065</v>
      </c>
      <c r="B361" s="7" t="s">
        <v>1064</v>
      </c>
      <c r="C361" s="7" t="s">
        <v>1043</v>
      </c>
      <c r="D361" s="8"/>
      <c r="E361" s="8"/>
      <c r="F361" s="8"/>
    </row>
    <row r="362" ht="20.25" spans="1:6">
      <c r="A362" s="7" t="str">
        <f>"123064"</f>
        <v>123064</v>
      </c>
      <c r="B362" s="7" t="s">
        <v>1065</v>
      </c>
      <c r="C362" s="7" t="s">
        <v>1043</v>
      </c>
      <c r="D362" s="8"/>
      <c r="E362" s="8"/>
      <c r="F362" s="8"/>
    </row>
    <row r="363" ht="20.25" spans="1:6">
      <c r="A363" s="7" t="str">
        <f>"123039"</f>
        <v>123039</v>
      </c>
      <c r="B363" s="7" t="s">
        <v>1066</v>
      </c>
      <c r="C363" s="7" t="s">
        <v>1043</v>
      </c>
      <c r="D363" s="8"/>
      <c r="E363" s="8"/>
      <c r="F363" s="8"/>
    </row>
    <row r="364" ht="20.25" spans="1:6">
      <c r="A364" s="7" t="str">
        <f>"900945"</f>
        <v>900945</v>
      </c>
      <c r="B364" s="7" t="s">
        <v>1067</v>
      </c>
      <c r="C364" s="7" t="s">
        <v>1043</v>
      </c>
      <c r="D364" s="8"/>
      <c r="E364" s="8"/>
      <c r="F364" s="8"/>
    </row>
    <row r="365" ht="20.25" spans="1:6">
      <c r="A365" s="7" t="str">
        <f>"900943"</f>
        <v>900943</v>
      </c>
      <c r="B365" s="7" t="s">
        <v>1068</v>
      </c>
      <c r="C365" s="7" t="s">
        <v>1043</v>
      </c>
      <c r="D365" s="8"/>
      <c r="E365" s="8"/>
      <c r="F365" s="8"/>
    </row>
    <row r="366" ht="20.25" spans="1:6">
      <c r="A366" s="7" t="str">
        <f>"900942"</f>
        <v>900942</v>
      </c>
      <c r="B366" s="7" t="s">
        <v>1069</v>
      </c>
      <c r="C366" s="7" t="s">
        <v>1043</v>
      </c>
      <c r="D366" s="8"/>
      <c r="E366" s="8"/>
      <c r="F366" s="8"/>
    </row>
    <row r="367" ht="20.25" spans="1:6">
      <c r="A367" s="7" t="str">
        <f>"900934"</f>
        <v>900934</v>
      </c>
      <c r="B367" s="7" t="s">
        <v>1070</v>
      </c>
      <c r="C367" s="7" t="s">
        <v>1043</v>
      </c>
      <c r="D367" s="8"/>
      <c r="E367" s="8"/>
      <c r="F367" s="8"/>
    </row>
    <row r="368" ht="20.25" spans="1:6">
      <c r="A368" s="7" t="str">
        <f>"900928"</f>
        <v>900928</v>
      </c>
      <c r="B368" s="7" t="s">
        <v>1071</v>
      </c>
      <c r="C368" s="7" t="s">
        <v>1043</v>
      </c>
      <c r="D368" s="8"/>
      <c r="E368" s="8"/>
      <c r="F368" s="8"/>
    </row>
    <row r="369" ht="20.25" spans="1:6">
      <c r="A369" s="7" t="str">
        <f>"900911"</f>
        <v>900911</v>
      </c>
      <c r="B369" s="7" t="s">
        <v>1072</v>
      </c>
      <c r="C369" s="7" t="s">
        <v>1043</v>
      </c>
      <c r="D369" s="8"/>
      <c r="E369" s="8"/>
      <c r="F369" s="8"/>
    </row>
    <row r="370" ht="20.25" spans="1:6">
      <c r="A370" s="7" t="str">
        <f>"563010"</f>
        <v>563010</v>
      </c>
      <c r="B370" s="7" t="s">
        <v>1073</v>
      </c>
      <c r="C370" s="7" t="s">
        <v>1043</v>
      </c>
      <c r="D370" s="8"/>
      <c r="E370" s="8"/>
      <c r="F370" s="8"/>
    </row>
    <row r="371" ht="20.25" spans="1:6">
      <c r="A371" s="7" t="str">
        <f>"563000"</f>
        <v>563000</v>
      </c>
      <c r="B371" s="7" t="s">
        <v>878</v>
      </c>
      <c r="C371" s="7" t="s">
        <v>1043</v>
      </c>
      <c r="D371" s="8"/>
      <c r="E371" s="8"/>
      <c r="F371" s="8"/>
    </row>
    <row r="372" ht="20.25" spans="1:6">
      <c r="A372" s="7" t="str">
        <f>"118026"</f>
        <v>118026</v>
      </c>
      <c r="B372" s="7" t="s">
        <v>1074</v>
      </c>
      <c r="C372" s="7" t="s">
        <v>1043</v>
      </c>
      <c r="D372" s="8"/>
      <c r="E372" s="8"/>
      <c r="F372" s="8"/>
    </row>
    <row r="373" ht="20.25" spans="1:6">
      <c r="A373" s="7" t="str">
        <f>"118022"</f>
        <v>118022</v>
      </c>
      <c r="B373" s="7" t="s">
        <v>1075</v>
      </c>
      <c r="C373" s="7" t="s">
        <v>1043</v>
      </c>
      <c r="D373" s="8"/>
      <c r="E373" s="8"/>
      <c r="F373" s="8"/>
    </row>
    <row r="374" ht="20.25" spans="1:6">
      <c r="A374" s="7" t="str">
        <f>"118010"</f>
        <v>118010</v>
      </c>
      <c r="B374" s="7" t="s">
        <v>1076</v>
      </c>
      <c r="C374" s="7" t="s">
        <v>1043</v>
      </c>
      <c r="D374" s="8"/>
      <c r="E374" s="8"/>
      <c r="F374" s="8"/>
    </row>
    <row r="375" ht="20.25" spans="1:6">
      <c r="A375" s="7" t="str">
        <f>"118005"</f>
        <v>118005</v>
      </c>
      <c r="B375" s="7" t="s">
        <v>1077</v>
      </c>
      <c r="C375" s="7" t="s">
        <v>1043</v>
      </c>
      <c r="D375" s="8"/>
      <c r="E375" s="8"/>
      <c r="F375" s="8"/>
    </row>
    <row r="376" ht="20.25" spans="1:6">
      <c r="A376" s="7" t="str">
        <f>"113658"</f>
        <v>113658</v>
      </c>
      <c r="B376" s="7" t="s">
        <v>1078</v>
      </c>
      <c r="C376" s="7" t="s">
        <v>1043</v>
      </c>
      <c r="D376" s="8"/>
      <c r="E376" s="8"/>
      <c r="F376" s="8"/>
    </row>
    <row r="377" ht="20.25" spans="1:6">
      <c r="A377" s="7" t="str">
        <f>"113657"</f>
        <v>113657</v>
      </c>
      <c r="B377" s="7" t="s">
        <v>1079</v>
      </c>
      <c r="C377" s="7" t="s">
        <v>1043</v>
      </c>
      <c r="D377" s="8"/>
      <c r="E377" s="8"/>
      <c r="F377" s="8"/>
    </row>
    <row r="378" ht="20.25" spans="1:6">
      <c r="A378" s="7" t="str">
        <f>"113652"</f>
        <v>113652</v>
      </c>
      <c r="B378" s="7" t="s">
        <v>1080</v>
      </c>
      <c r="C378" s="7" t="s">
        <v>1043</v>
      </c>
      <c r="D378" s="8"/>
      <c r="E378" s="8"/>
      <c r="F378" s="8"/>
    </row>
    <row r="379" ht="20.25" spans="1:6">
      <c r="A379" s="7" t="str">
        <f>"113651"</f>
        <v>113651</v>
      </c>
      <c r="B379" s="7" t="s">
        <v>1081</v>
      </c>
      <c r="C379" s="7" t="s">
        <v>1043</v>
      </c>
      <c r="D379" s="8"/>
      <c r="E379" s="8"/>
      <c r="F379" s="8"/>
    </row>
    <row r="380" ht="20.25" spans="1:6">
      <c r="A380" s="7" t="str">
        <f>"113637"</f>
        <v>113637</v>
      </c>
      <c r="B380" s="7" t="s">
        <v>1082</v>
      </c>
      <c r="C380" s="7" t="s">
        <v>1043</v>
      </c>
      <c r="D380" s="8"/>
      <c r="E380" s="8"/>
      <c r="F380" s="8"/>
    </row>
    <row r="381" ht="20.25" spans="1:6">
      <c r="A381" s="7" t="str">
        <f>"113629"</f>
        <v>113629</v>
      </c>
      <c r="B381" s="7" t="s">
        <v>1083</v>
      </c>
      <c r="C381" s="7" t="s">
        <v>1043</v>
      </c>
      <c r="D381" s="8"/>
      <c r="E381" s="8"/>
      <c r="F381" s="8"/>
    </row>
    <row r="382" ht="20.25" spans="1:6">
      <c r="A382" s="7" t="str">
        <f>"113624"</f>
        <v>113624</v>
      </c>
      <c r="B382" s="7" t="s">
        <v>1084</v>
      </c>
      <c r="C382" s="7" t="s">
        <v>1043</v>
      </c>
      <c r="D382" s="8"/>
      <c r="E382" s="8"/>
      <c r="F382" s="8"/>
    </row>
    <row r="383" ht="20.25" spans="1:6">
      <c r="A383" s="7" t="str">
        <f>"113616"</f>
        <v>113616</v>
      </c>
      <c r="B383" s="7" t="s">
        <v>1085</v>
      </c>
      <c r="C383" s="7" t="s">
        <v>1043</v>
      </c>
      <c r="D383" s="8"/>
      <c r="E383" s="8"/>
      <c r="F383" s="8"/>
    </row>
    <row r="384" ht="20.25" spans="1:6">
      <c r="A384" s="7" t="str">
        <f>"113610"</f>
        <v>113610</v>
      </c>
      <c r="B384" s="7" t="s">
        <v>1086</v>
      </c>
      <c r="C384" s="7" t="s">
        <v>1043</v>
      </c>
      <c r="D384" s="8"/>
      <c r="E384" s="8"/>
      <c r="F384" s="8"/>
    </row>
    <row r="385" ht="20.25" spans="1:6">
      <c r="A385" s="7" t="str">
        <f>"113606"</f>
        <v>113606</v>
      </c>
      <c r="B385" s="7" t="s">
        <v>1087</v>
      </c>
      <c r="C385" s="7" t="s">
        <v>1043</v>
      </c>
      <c r="D385" s="8"/>
      <c r="E385" s="8"/>
      <c r="F385" s="8"/>
    </row>
    <row r="386" ht="20.25" spans="1:6">
      <c r="A386" s="7" t="str">
        <f>"113605"</f>
        <v>113605</v>
      </c>
      <c r="B386" s="7" t="s">
        <v>1088</v>
      </c>
      <c r="C386" s="7" t="s">
        <v>1043</v>
      </c>
      <c r="D386" s="8"/>
      <c r="E386" s="8"/>
      <c r="F386" s="8"/>
    </row>
    <row r="387" ht="20.25" spans="1:6">
      <c r="A387" s="7" t="str">
        <f>"113584"</f>
        <v>113584</v>
      </c>
      <c r="B387" s="7" t="s">
        <v>1089</v>
      </c>
      <c r="C387" s="7" t="s">
        <v>1043</v>
      </c>
      <c r="D387" s="8"/>
      <c r="E387" s="8"/>
      <c r="F387" s="8"/>
    </row>
    <row r="388" ht="20.25" spans="1:6">
      <c r="A388" s="7" t="str">
        <f>"113579"</f>
        <v>113579</v>
      </c>
      <c r="B388" s="7" t="s">
        <v>1090</v>
      </c>
      <c r="C388" s="7" t="s">
        <v>1043</v>
      </c>
      <c r="D388" s="8"/>
      <c r="E388" s="8"/>
      <c r="F388" s="8"/>
    </row>
    <row r="389" ht="20.25" spans="1:6">
      <c r="A389" s="7" t="str">
        <f>"113573"</f>
        <v>113573</v>
      </c>
      <c r="B389" s="7" t="s">
        <v>1091</v>
      </c>
      <c r="C389" s="7" t="s">
        <v>1043</v>
      </c>
      <c r="D389" s="8"/>
      <c r="E389" s="8"/>
      <c r="F389" s="8"/>
    </row>
    <row r="390" ht="20.25" spans="1:6">
      <c r="A390" s="7" t="str">
        <f>"113546"</f>
        <v>113546</v>
      </c>
      <c r="B390" s="7" t="s">
        <v>1092</v>
      </c>
      <c r="C390" s="7" t="s">
        <v>1043</v>
      </c>
      <c r="D390" s="8"/>
      <c r="E390" s="8"/>
      <c r="F390" s="8"/>
    </row>
    <row r="391" ht="20.25" spans="1:6">
      <c r="A391" s="7" t="str">
        <f>"113545"</f>
        <v>113545</v>
      </c>
      <c r="B391" s="7" t="s">
        <v>1093</v>
      </c>
      <c r="C391" s="7" t="s">
        <v>1043</v>
      </c>
      <c r="D391" s="8"/>
      <c r="E391" s="8"/>
      <c r="F391" s="8"/>
    </row>
    <row r="392" ht="20.25" spans="1:6">
      <c r="A392" s="7" t="str">
        <f>"113542"</f>
        <v>113542</v>
      </c>
      <c r="B392" s="7" t="s">
        <v>1094</v>
      </c>
      <c r="C392" s="7" t="s">
        <v>1043</v>
      </c>
      <c r="D392" s="8"/>
      <c r="E392" s="8"/>
      <c r="F392" s="8"/>
    </row>
    <row r="393" ht="20.25" spans="1:6">
      <c r="A393" s="7" t="str">
        <f>"113530"</f>
        <v>113530</v>
      </c>
      <c r="B393" s="7" t="s">
        <v>1095</v>
      </c>
      <c r="C393" s="7" t="s">
        <v>1043</v>
      </c>
      <c r="D393" s="8"/>
      <c r="E393" s="8"/>
      <c r="F393" s="8"/>
    </row>
    <row r="394" ht="20.25" spans="1:6">
      <c r="A394" s="7" t="str">
        <f>"113067"</f>
        <v>113067</v>
      </c>
      <c r="B394" s="7" t="s">
        <v>1096</v>
      </c>
      <c r="C394" s="7" t="s">
        <v>1043</v>
      </c>
      <c r="D394" s="8"/>
      <c r="E394" s="8"/>
      <c r="F394" s="8"/>
    </row>
    <row r="395" ht="20.25" spans="1:6">
      <c r="A395" s="7" t="str">
        <f>"113060"</f>
        <v>113060</v>
      </c>
      <c r="B395" s="7" t="s">
        <v>1097</v>
      </c>
      <c r="C395" s="7" t="s">
        <v>1043</v>
      </c>
      <c r="D395" s="8"/>
      <c r="E395" s="8"/>
      <c r="F395" s="8"/>
    </row>
    <row r="396" ht="20.25" spans="1:6">
      <c r="A396" s="7" t="str">
        <f>"113058"</f>
        <v>113058</v>
      </c>
      <c r="B396" s="7" t="s">
        <v>1098</v>
      </c>
      <c r="C396" s="7" t="s">
        <v>1043</v>
      </c>
      <c r="D396" s="8"/>
      <c r="E396" s="8"/>
      <c r="F396" s="8"/>
    </row>
    <row r="397" ht="20.25" spans="1:6">
      <c r="A397" s="7" t="str">
        <f>"113055"</f>
        <v>113055</v>
      </c>
      <c r="B397" s="7" t="s">
        <v>1099</v>
      </c>
      <c r="C397" s="7" t="s">
        <v>1043</v>
      </c>
      <c r="D397" s="8"/>
      <c r="E397" s="8"/>
      <c r="F397" s="8"/>
    </row>
    <row r="398" ht="20.25" spans="1:6">
      <c r="A398" s="7" t="str">
        <f>"113054"</f>
        <v>113054</v>
      </c>
      <c r="B398" s="7" t="s">
        <v>1100</v>
      </c>
      <c r="C398" s="7" t="s">
        <v>1043</v>
      </c>
      <c r="D398" s="8"/>
      <c r="E398" s="8"/>
      <c r="F398" s="8"/>
    </row>
    <row r="399" ht="20.25" spans="1:6">
      <c r="A399" s="7" t="str">
        <f>"113053"</f>
        <v>113053</v>
      </c>
      <c r="B399" s="7" t="s">
        <v>1101</v>
      </c>
      <c r="C399" s="7" t="s">
        <v>1043</v>
      </c>
      <c r="D399" s="8"/>
      <c r="E399" s="8"/>
      <c r="F399" s="8"/>
    </row>
    <row r="400" ht="20.25" spans="1:6">
      <c r="A400" s="7" t="str">
        <f>"113049"</f>
        <v>113049</v>
      </c>
      <c r="B400" s="7" t="s">
        <v>1102</v>
      </c>
      <c r="C400" s="7" t="s">
        <v>1043</v>
      </c>
      <c r="D400" s="8"/>
      <c r="E400" s="8"/>
      <c r="F400" s="8"/>
    </row>
    <row r="401" ht="20.25" spans="1:6">
      <c r="A401" s="7" t="str">
        <f>"113045"</f>
        <v>113045</v>
      </c>
      <c r="B401" s="7" t="s">
        <v>1103</v>
      </c>
      <c r="C401" s="7" t="s">
        <v>1043</v>
      </c>
      <c r="D401" s="8"/>
      <c r="E401" s="8"/>
      <c r="F401" s="8"/>
    </row>
    <row r="402" ht="20.25" spans="1:6">
      <c r="A402" s="7" t="str">
        <f>"113044"</f>
        <v>113044</v>
      </c>
      <c r="B402" s="7" t="s">
        <v>1104</v>
      </c>
      <c r="C402" s="7" t="s">
        <v>1043</v>
      </c>
      <c r="D402" s="8"/>
      <c r="E402" s="8"/>
      <c r="F402" s="8"/>
    </row>
    <row r="403" ht="20.25" spans="1:6">
      <c r="A403" s="7" t="str">
        <f>"113043"</f>
        <v>113043</v>
      </c>
      <c r="B403" s="7" t="s">
        <v>1105</v>
      </c>
      <c r="C403" s="7" t="s">
        <v>1043</v>
      </c>
      <c r="D403" s="8"/>
      <c r="E403" s="8"/>
      <c r="F403" s="8"/>
    </row>
    <row r="404" ht="20.25" spans="1:6">
      <c r="A404" s="7" t="str">
        <f>"113033"</f>
        <v>113033</v>
      </c>
      <c r="B404" s="7" t="s">
        <v>1106</v>
      </c>
      <c r="C404" s="7" t="s">
        <v>1043</v>
      </c>
      <c r="D404" s="8"/>
      <c r="E404" s="8"/>
      <c r="F404" s="8"/>
    </row>
    <row r="405" ht="20.25" spans="1:6">
      <c r="A405" s="7" t="str">
        <f>"113024"</f>
        <v>113024</v>
      </c>
      <c r="B405" s="7" t="s">
        <v>1107</v>
      </c>
      <c r="C405" s="7" t="s">
        <v>1043</v>
      </c>
      <c r="D405" s="8"/>
      <c r="E405" s="8"/>
      <c r="F405" s="8"/>
    </row>
    <row r="406" ht="20.25" spans="1:6">
      <c r="A406" s="7" t="str">
        <f>"113021"</f>
        <v>113021</v>
      </c>
      <c r="B406" s="7" t="s">
        <v>1108</v>
      </c>
      <c r="C406" s="7" t="s">
        <v>1043</v>
      </c>
      <c r="D406" s="8"/>
      <c r="E406" s="8"/>
      <c r="F406" s="8"/>
    </row>
    <row r="407" ht="20.25" spans="1:6">
      <c r="A407" s="7" t="str">
        <f>"111001"</f>
        <v>111001</v>
      </c>
      <c r="B407" s="7" t="s">
        <v>1109</v>
      </c>
      <c r="C407" s="7" t="s">
        <v>1043</v>
      </c>
      <c r="D407" s="8"/>
      <c r="E407" s="8"/>
      <c r="F407" s="8"/>
    </row>
    <row r="408" ht="20.25" spans="1:6">
      <c r="A408" s="7" t="str">
        <f>"110089"</f>
        <v>110089</v>
      </c>
      <c r="B408" s="7" t="s">
        <v>1110</v>
      </c>
      <c r="C408" s="7" t="s">
        <v>1043</v>
      </c>
      <c r="D408" s="8"/>
      <c r="E408" s="8"/>
      <c r="F408" s="8"/>
    </row>
    <row r="409" ht="20.25" spans="1:6">
      <c r="A409" s="7" t="str">
        <f>"110082"</f>
        <v>110082</v>
      </c>
      <c r="B409" s="7" t="s">
        <v>1111</v>
      </c>
      <c r="C409" s="7" t="s">
        <v>1043</v>
      </c>
      <c r="D409" s="8"/>
      <c r="E409" s="8"/>
      <c r="F409" s="8"/>
    </row>
    <row r="410" ht="20.25" spans="1:6">
      <c r="A410" s="7" t="str">
        <f>"110079"</f>
        <v>110079</v>
      </c>
      <c r="B410" s="7" t="s">
        <v>1112</v>
      </c>
      <c r="C410" s="7" t="s">
        <v>1043</v>
      </c>
      <c r="D410" s="8"/>
      <c r="E410" s="8"/>
      <c r="F410" s="8"/>
    </row>
    <row r="411" ht="20.25" spans="1:6">
      <c r="A411" s="7" t="str">
        <f>"110076"</f>
        <v>110076</v>
      </c>
      <c r="B411" s="7" t="s">
        <v>1113</v>
      </c>
      <c r="C411" s="7" t="s">
        <v>1043</v>
      </c>
      <c r="D411" s="8"/>
      <c r="E411" s="8"/>
      <c r="F411" s="8"/>
    </row>
    <row r="412" ht="20.25" spans="1:6">
      <c r="A412" s="7" t="str">
        <f>"110074"</f>
        <v>110074</v>
      </c>
      <c r="B412" s="7" t="s">
        <v>1114</v>
      </c>
      <c r="C412" s="7" t="s">
        <v>1043</v>
      </c>
      <c r="D412" s="8"/>
      <c r="E412" s="8"/>
      <c r="F412" s="8"/>
    </row>
    <row r="413" ht="20.25" spans="1:6">
      <c r="A413" s="7" t="str">
        <f>"110073"</f>
        <v>110073</v>
      </c>
      <c r="B413" s="7" t="s">
        <v>1115</v>
      </c>
      <c r="C413" s="7" t="s">
        <v>1043</v>
      </c>
      <c r="D413" s="8"/>
      <c r="E413" s="8"/>
      <c r="F413" s="8"/>
    </row>
    <row r="414" ht="20.25" spans="1:6">
      <c r="A414" s="7" t="str">
        <f>"110070"</f>
        <v>110070</v>
      </c>
      <c r="B414" s="7" t="s">
        <v>1116</v>
      </c>
      <c r="C414" s="7" t="s">
        <v>1043</v>
      </c>
      <c r="D414" s="8"/>
      <c r="E414" s="8"/>
      <c r="F414" s="8"/>
    </row>
    <row r="415" ht="20.25" spans="1:6">
      <c r="A415" s="7" t="str">
        <f>"110067"</f>
        <v>110067</v>
      </c>
      <c r="B415" s="7" t="s">
        <v>1117</v>
      </c>
      <c r="C415" s="7" t="s">
        <v>1043</v>
      </c>
      <c r="D415" s="8"/>
      <c r="E415" s="8"/>
      <c r="F415" s="8"/>
    </row>
    <row r="416" ht="20.25" spans="1:6">
      <c r="A416" s="7" t="str">
        <f>"110064"</f>
        <v>110064</v>
      </c>
      <c r="B416" s="7" t="s">
        <v>1118</v>
      </c>
      <c r="C416" s="7" t="s">
        <v>1043</v>
      </c>
      <c r="D416" s="8"/>
      <c r="E416" s="8"/>
      <c r="F416" s="8"/>
    </row>
    <row r="417" ht="20.25" spans="1:6">
      <c r="A417" s="7" t="str">
        <f>"110048"</f>
        <v>110048</v>
      </c>
      <c r="B417" s="7" t="s">
        <v>1119</v>
      </c>
      <c r="C417" s="7" t="s">
        <v>1043</v>
      </c>
      <c r="D417" s="8"/>
      <c r="E417" s="8"/>
      <c r="F417" s="8"/>
    </row>
    <row r="418" ht="20.25" spans="1:6">
      <c r="A418" s="7" t="str">
        <f>"110047"</f>
        <v>110047</v>
      </c>
      <c r="B418" s="7" t="s">
        <v>1120</v>
      </c>
      <c r="C418" s="7" t="s">
        <v>1043</v>
      </c>
      <c r="D418" s="8"/>
      <c r="E418" s="8"/>
      <c r="F418" s="8"/>
    </row>
    <row r="419" ht="20.25" spans="1:6">
      <c r="A419" s="7" t="str">
        <f>"200869"</f>
        <v>200869</v>
      </c>
      <c r="B419" s="7" t="s">
        <v>1121</v>
      </c>
      <c r="C419" s="7" t="s">
        <v>1043</v>
      </c>
      <c r="D419" s="8"/>
      <c r="E419" s="8"/>
      <c r="F419" s="8"/>
    </row>
    <row r="420" ht="20.25" spans="1:6">
      <c r="A420" s="7" t="str">
        <f>"200725"</f>
        <v>200725</v>
      </c>
      <c r="B420" s="7" t="s">
        <v>1122</v>
      </c>
      <c r="C420" s="7" t="s">
        <v>1043</v>
      </c>
      <c r="D420" s="8"/>
      <c r="E420" s="8"/>
      <c r="F420" s="8"/>
    </row>
    <row r="421" ht="20.25" spans="1:6">
      <c r="A421" s="7" t="str">
        <f>"200530"</f>
        <v>200530</v>
      </c>
      <c r="B421" s="7" t="s">
        <v>1123</v>
      </c>
      <c r="C421" s="7" t="s">
        <v>1043</v>
      </c>
      <c r="D421" s="8"/>
      <c r="E421" s="8"/>
      <c r="F421" s="8"/>
    </row>
    <row r="422" ht="20.25" spans="1:6">
      <c r="A422" s="7" t="str">
        <f>"200029"</f>
        <v>200029</v>
      </c>
      <c r="B422" s="7" t="s">
        <v>1124</v>
      </c>
      <c r="C422" s="7" t="s">
        <v>1043</v>
      </c>
      <c r="D422" s="8"/>
      <c r="E422" s="8"/>
      <c r="F422" s="8"/>
    </row>
    <row r="423" ht="20.25" spans="1:6">
      <c r="A423" s="7" t="str">
        <f>"200026"</f>
        <v>200026</v>
      </c>
      <c r="B423" s="7" t="s">
        <v>1125</v>
      </c>
      <c r="C423" s="7" t="s">
        <v>1043</v>
      </c>
      <c r="D423" s="8"/>
      <c r="E423" s="8"/>
      <c r="F423" s="8"/>
    </row>
    <row r="424" ht="20.25" spans="1:6">
      <c r="A424" s="7" t="str">
        <f>"200020"</f>
        <v>200020</v>
      </c>
      <c r="B424" s="7" t="s">
        <v>1126</v>
      </c>
      <c r="C424" s="7" t="s">
        <v>1043</v>
      </c>
      <c r="D424" s="8"/>
      <c r="E424" s="8"/>
      <c r="F424" s="8"/>
    </row>
    <row r="425" ht="20.25" spans="1:6">
      <c r="A425" s="7" t="str">
        <f>"128144"</f>
        <v>128144</v>
      </c>
      <c r="B425" s="7" t="s">
        <v>1127</v>
      </c>
      <c r="C425" s="7" t="s">
        <v>1043</v>
      </c>
      <c r="D425" s="8"/>
      <c r="E425" s="8"/>
      <c r="F425" s="8"/>
    </row>
    <row r="426" ht="20.25" spans="1:6">
      <c r="A426" s="7" t="str">
        <f>"128135"</f>
        <v>128135</v>
      </c>
      <c r="B426" s="7" t="s">
        <v>1128</v>
      </c>
      <c r="C426" s="7" t="s">
        <v>1043</v>
      </c>
      <c r="D426" s="8"/>
      <c r="E426" s="8"/>
      <c r="F426" s="8"/>
    </row>
    <row r="427" ht="20.25" spans="1:6">
      <c r="A427" s="7" t="str">
        <f>"128132"</f>
        <v>128132</v>
      </c>
      <c r="B427" s="7" t="s">
        <v>1129</v>
      </c>
      <c r="C427" s="7" t="s">
        <v>1043</v>
      </c>
      <c r="D427" s="8"/>
      <c r="E427" s="8"/>
      <c r="F427" s="8"/>
    </row>
    <row r="428" ht="20.25" spans="1:6">
      <c r="A428" s="7" t="str">
        <f>"128131"</f>
        <v>128131</v>
      </c>
      <c r="B428" s="7" t="s">
        <v>1130</v>
      </c>
      <c r="C428" s="7" t="s">
        <v>1043</v>
      </c>
      <c r="D428" s="8"/>
      <c r="E428" s="8"/>
      <c r="F428" s="8"/>
    </row>
    <row r="429" ht="20.25" spans="1:6">
      <c r="A429" s="7" t="str">
        <f>"128125"</f>
        <v>128125</v>
      </c>
      <c r="B429" s="7" t="s">
        <v>1131</v>
      </c>
      <c r="C429" s="7" t="s">
        <v>1043</v>
      </c>
      <c r="D429" s="8"/>
      <c r="E429" s="8"/>
      <c r="F429" s="8"/>
    </row>
    <row r="430" ht="20.25" spans="1:6">
      <c r="A430" s="7" t="str">
        <f>"128117"</f>
        <v>128117</v>
      </c>
      <c r="B430" s="7" t="s">
        <v>1132</v>
      </c>
      <c r="C430" s="7" t="s">
        <v>1043</v>
      </c>
      <c r="D430" s="8"/>
      <c r="E430" s="8"/>
      <c r="F430" s="8"/>
    </row>
    <row r="431" ht="20.25" spans="1:6">
      <c r="A431" s="7" t="str">
        <f>"128116"</f>
        <v>128116</v>
      </c>
      <c r="B431" s="7" t="s">
        <v>1133</v>
      </c>
      <c r="C431" s="7" t="s">
        <v>1043</v>
      </c>
      <c r="D431" s="8"/>
      <c r="E431" s="8"/>
      <c r="F431" s="8"/>
    </row>
    <row r="432" ht="20.25" spans="1:6">
      <c r="A432" s="7" t="str">
        <f>"128105"</f>
        <v>128105</v>
      </c>
      <c r="B432" s="7" t="s">
        <v>1134</v>
      </c>
      <c r="C432" s="7" t="s">
        <v>1043</v>
      </c>
      <c r="D432" s="8"/>
      <c r="E432" s="8"/>
      <c r="F432" s="8"/>
    </row>
    <row r="433" ht="20.25" spans="1:6">
      <c r="A433" s="7" t="str">
        <f>"128097"</f>
        <v>128097</v>
      </c>
      <c r="B433" s="7" t="s">
        <v>1135</v>
      </c>
      <c r="C433" s="7" t="s">
        <v>1043</v>
      </c>
      <c r="D433" s="8"/>
      <c r="E433" s="8"/>
      <c r="F433" s="8"/>
    </row>
    <row r="434" ht="20.25" spans="1:6">
      <c r="A434" s="7" t="str">
        <f>"128074"</f>
        <v>128074</v>
      </c>
      <c r="B434" s="7" t="s">
        <v>1136</v>
      </c>
      <c r="C434" s="7" t="s">
        <v>1043</v>
      </c>
      <c r="D434" s="8"/>
      <c r="E434" s="8"/>
      <c r="F434" s="8"/>
    </row>
    <row r="435" ht="20.25" spans="1:6">
      <c r="A435" s="7" t="str">
        <f>"128071"</f>
        <v>128071</v>
      </c>
      <c r="B435" s="7" t="s">
        <v>1137</v>
      </c>
      <c r="C435" s="7" t="s">
        <v>1043</v>
      </c>
      <c r="D435" s="8"/>
      <c r="E435" s="8"/>
      <c r="F435" s="8"/>
    </row>
    <row r="436" ht="20.25" spans="1:6">
      <c r="A436" s="7" t="str">
        <f>"128066"</f>
        <v>128066</v>
      </c>
      <c r="B436" s="7" t="s">
        <v>1138</v>
      </c>
      <c r="C436" s="7" t="s">
        <v>1043</v>
      </c>
      <c r="D436" s="8"/>
      <c r="E436" s="8"/>
      <c r="F436" s="8"/>
    </row>
    <row r="437" ht="20.25" spans="1:6">
      <c r="A437" s="7" t="str">
        <f>"128062"</f>
        <v>128062</v>
      </c>
      <c r="B437" s="7" t="s">
        <v>1139</v>
      </c>
      <c r="C437" s="7" t="s">
        <v>1043</v>
      </c>
      <c r="D437" s="8"/>
      <c r="E437" s="8"/>
      <c r="F437" s="8"/>
    </row>
    <row r="438" ht="20.25" spans="1:6">
      <c r="A438" s="7" t="str">
        <f>"128048"</f>
        <v>128048</v>
      </c>
      <c r="B438" s="7" t="s">
        <v>1140</v>
      </c>
      <c r="C438" s="7" t="s">
        <v>1043</v>
      </c>
      <c r="D438" s="8"/>
      <c r="E438" s="8"/>
      <c r="F438" s="8"/>
    </row>
    <row r="439" ht="20.25" spans="1:6">
      <c r="A439" s="7" t="str">
        <f>"127083"</f>
        <v>127083</v>
      </c>
      <c r="B439" s="7" t="s">
        <v>1141</v>
      </c>
      <c r="C439" s="7" t="s">
        <v>1043</v>
      </c>
      <c r="D439" s="8"/>
      <c r="E439" s="8"/>
      <c r="F439" s="8"/>
    </row>
    <row r="440" ht="20.25" spans="1:6">
      <c r="A440" s="7" t="str">
        <f>"127074"</f>
        <v>127074</v>
      </c>
      <c r="B440" s="7" t="s">
        <v>1142</v>
      </c>
      <c r="C440" s="7" t="s">
        <v>1043</v>
      </c>
      <c r="D440" s="8"/>
      <c r="E440" s="8"/>
      <c r="F440" s="8"/>
    </row>
    <row r="441" ht="20.25" spans="1:6">
      <c r="A441" s="7" t="str">
        <f>"127066"</f>
        <v>127066</v>
      </c>
      <c r="B441" s="7" t="s">
        <v>1143</v>
      </c>
      <c r="C441" s="7" t="s">
        <v>1043</v>
      </c>
      <c r="D441" s="8"/>
      <c r="E441" s="8"/>
      <c r="F441" s="8"/>
    </row>
    <row r="442" ht="20.25" spans="1:6">
      <c r="A442" s="7" t="str">
        <f>"127056"</f>
        <v>127056</v>
      </c>
      <c r="B442" s="7" t="s">
        <v>1144</v>
      </c>
      <c r="C442" s="7" t="s">
        <v>1043</v>
      </c>
      <c r="D442" s="8"/>
      <c r="E442" s="8"/>
      <c r="F442" s="8"/>
    </row>
    <row r="443" ht="20.25" spans="1:6">
      <c r="A443" s="7" t="str">
        <f>"127055"</f>
        <v>127055</v>
      </c>
      <c r="B443" s="7" t="s">
        <v>1145</v>
      </c>
      <c r="C443" s="7" t="s">
        <v>1043</v>
      </c>
      <c r="D443" s="8"/>
      <c r="E443" s="8"/>
      <c r="F443" s="8"/>
    </row>
    <row r="444" ht="20.25" spans="1:6">
      <c r="A444" s="7" t="str">
        <f>"127052"</f>
        <v>127052</v>
      </c>
      <c r="B444" s="7" t="s">
        <v>1146</v>
      </c>
      <c r="C444" s="7" t="s">
        <v>1043</v>
      </c>
      <c r="D444" s="8"/>
      <c r="E444" s="8"/>
      <c r="F444" s="8"/>
    </row>
    <row r="445" ht="20.25" spans="1:6">
      <c r="A445" s="7" t="str">
        <f>"127051"</f>
        <v>127051</v>
      </c>
      <c r="B445" s="7" t="s">
        <v>1147</v>
      </c>
      <c r="C445" s="7" t="s">
        <v>1043</v>
      </c>
      <c r="D445" s="8"/>
      <c r="E445" s="8"/>
      <c r="F445" s="8"/>
    </row>
    <row r="446" ht="20.25" spans="1:6">
      <c r="A446" s="7" t="str">
        <f>"127050"</f>
        <v>127050</v>
      </c>
      <c r="B446" s="7" t="s">
        <v>1148</v>
      </c>
      <c r="C446" s="7" t="s">
        <v>1043</v>
      </c>
      <c r="D446" s="8"/>
      <c r="E446" s="8"/>
      <c r="F446" s="8"/>
    </row>
    <row r="447" ht="20.25" spans="1:6">
      <c r="A447" s="7" t="str">
        <f>"127046"</f>
        <v>127046</v>
      </c>
      <c r="B447" s="7" t="s">
        <v>1149</v>
      </c>
      <c r="C447" s="7" t="s">
        <v>1043</v>
      </c>
      <c r="D447" s="8"/>
      <c r="E447" s="8"/>
      <c r="F447" s="8"/>
    </row>
    <row r="448" ht="20.25" spans="1:6">
      <c r="A448" s="7" t="str">
        <f>"127044"</f>
        <v>127044</v>
      </c>
      <c r="B448" s="7" t="s">
        <v>1150</v>
      </c>
      <c r="C448" s="7" t="s">
        <v>1043</v>
      </c>
      <c r="D448" s="8"/>
      <c r="E448" s="8"/>
      <c r="F448" s="8"/>
    </row>
    <row r="449" ht="20.25" spans="1:6">
      <c r="A449" s="7" t="str">
        <f>"127043"</f>
        <v>127043</v>
      </c>
      <c r="B449" s="7" t="s">
        <v>1151</v>
      </c>
      <c r="C449" s="7" t="s">
        <v>1043</v>
      </c>
      <c r="D449" s="8"/>
      <c r="E449" s="8"/>
      <c r="F449" s="8"/>
    </row>
    <row r="450" ht="20.25" spans="1:6">
      <c r="A450" s="7" t="str">
        <f>"127041"</f>
        <v>127041</v>
      </c>
      <c r="B450" s="7" t="s">
        <v>1152</v>
      </c>
      <c r="C450" s="7" t="s">
        <v>1043</v>
      </c>
      <c r="D450" s="8"/>
      <c r="E450" s="8"/>
      <c r="F450" s="8"/>
    </row>
    <row r="451" ht="20.25" spans="1:6">
      <c r="A451" s="7" t="str">
        <f>"127032"</f>
        <v>127032</v>
      </c>
      <c r="B451" s="7" t="s">
        <v>1153</v>
      </c>
      <c r="C451" s="7" t="s">
        <v>1043</v>
      </c>
      <c r="D451" s="8"/>
      <c r="E451" s="8"/>
      <c r="F451" s="8"/>
    </row>
    <row r="452" ht="20.25" spans="1:6">
      <c r="A452" s="7" t="str">
        <f>"127031"</f>
        <v>127031</v>
      </c>
      <c r="B452" s="7" t="s">
        <v>1154</v>
      </c>
      <c r="C452" s="7" t="s">
        <v>1043</v>
      </c>
      <c r="D452" s="8"/>
      <c r="E452" s="8"/>
      <c r="F452" s="8"/>
    </row>
    <row r="453" ht="20.25" spans="1:6">
      <c r="A453" s="7" t="str">
        <f>"127024"</f>
        <v>127024</v>
      </c>
      <c r="B453" s="7" t="s">
        <v>1155</v>
      </c>
      <c r="C453" s="7" t="s">
        <v>1043</v>
      </c>
      <c r="D453" s="8"/>
      <c r="E453" s="8"/>
      <c r="F453" s="8"/>
    </row>
    <row r="454" ht="20.25" spans="1:6">
      <c r="A454" s="7" t="str">
        <f>"127022"</f>
        <v>127022</v>
      </c>
      <c r="B454" s="7" t="s">
        <v>1156</v>
      </c>
      <c r="C454" s="7" t="s">
        <v>1043</v>
      </c>
      <c r="D454" s="8"/>
      <c r="E454" s="8"/>
      <c r="F454" s="8"/>
    </row>
    <row r="455" ht="20.25" spans="1:6">
      <c r="A455" s="7" t="str">
        <f>"127018"</f>
        <v>127018</v>
      </c>
      <c r="B455" s="7" t="s">
        <v>1157</v>
      </c>
      <c r="C455" s="7" t="s">
        <v>1043</v>
      </c>
      <c r="D455" s="8"/>
      <c r="E455" s="8"/>
      <c r="F455" s="8"/>
    </row>
    <row r="456" ht="20.25" spans="1:6">
      <c r="A456" s="7" t="str">
        <f>"127016"</f>
        <v>127016</v>
      </c>
      <c r="B456" s="7" t="s">
        <v>1158</v>
      </c>
      <c r="C456" s="7" t="s">
        <v>1043</v>
      </c>
      <c r="D456" s="8"/>
      <c r="E456" s="8"/>
      <c r="F456" s="8"/>
    </row>
    <row r="457" ht="20.25" spans="1:6">
      <c r="A457" s="7" t="str">
        <f>"127015"</f>
        <v>127015</v>
      </c>
      <c r="B457" s="7" t="s">
        <v>1159</v>
      </c>
      <c r="C457" s="7" t="s">
        <v>1043</v>
      </c>
      <c r="D457" s="8"/>
      <c r="E457" s="8"/>
      <c r="F457" s="8"/>
    </row>
    <row r="458" ht="20.25" spans="1:6">
      <c r="A458" s="7" t="str">
        <f>"123213"</f>
        <v>123213</v>
      </c>
      <c r="B458" s="7" t="s">
        <v>1160</v>
      </c>
      <c r="C458" s="7" t="s">
        <v>1043</v>
      </c>
      <c r="D458" s="8"/>
      <c r="E458" s="8"/>
      <c r="F458" s="8"/>
    </row>
    <row r="459" ht="20.25" spans="1:6">
      <c r="A459" s="7" t="str">
        <f>"123198"</f>
        <v>123198</v>
      </c>
      <c r="B459" s="7" t="s">
        <v>1161</v>
      </c>
      <c r="C459" s="7" t="s">
        <v>1043</v>
      </c>
      <c r="D459" s="8"/>
      <c r="E459" s="8"/>
      <c r="F459" s="8"/>
    </row>
  </sheetData>
  <mergeCells count="3">
    <mergeCell ref="A1:C1"/>
    <mergeCell ref="D1:F1"/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2024-09-13T15:31:22Z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DA244211D7014B0CB4D161EA21CDC47E_13</vt:lpwstr>
  </property>
  <property fmtid="{D5CDD505-2E9C-101B-9397-08002B2CF9AE}" pid="3" name="KSOProductBuildVer">
    <vt:lpwstr>2052-12.1.0.15712</vt:lpwstr>
  </property>
</Properties>
</file>