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</definedName>
  </definedNames>
  <calcPr calcId="144525"/>
</workbook>
</file>

<file path=xl/sharedStrings.xml><?xml version="1.0" encoding="utf-8"?>
<sst xmlns="http://schemas.openxmlformats.org/spreadsheetml/2006/main" count="1937" uniqueCount="1638">
  <si>
    <t>京沪深强转弱</t>
  </si>
  <si>
    <t>京沪深弱转强</t>
  </si>
  <si>
    <t>说明：数据来自公开数据的统计结果展示，不是建议或推荐，请量力而行，风险自担</t>
  </si>
  <si>
    <t>代码</t>
  </si>
  <si>
    <t>简称</t>
  </si>
  <si>
    <t>总市值</t>
  </si>
  <si>
    <t>沪深300ETF</t>
  </si>
  <si>
    <t>2892.09亿</t>
  </si>
  <si>
    <t>宁德时代</t>
  </si>
  <si>
    <t>8108.76亿</t>
  </si>
  <si>
    <t>中信证券</t>
  </si>
  <si>
    <t>2858.88亿</t>
  </si>
  <si>
    <t>邮储银行</t>
  </si>
  <si>
    <t>4690.32亿</t>
  </si>
  <si>
    <t>平安银行</t>
  </si>
  <si>
    <t>1971.64亿</t>
  </si>
  <si>
    <t>工业富联</t>
  </si>
  <si>
    <t>4066.95亿</t>
  </si>
  <si>
    <t>沪深300ETF易方达</t>
  </si>
  <si>
    <t>1947.79亿</t>
  </si>
  <si>
    <t>恒瑞医药</t>
  </si>
  <si>
    <t>2815.05亿</t>
  </si>
  <si>
    <t>顺丰控股</t>
  </si>
  <si>
    <t>1750.58亿</t>
  </si>
  <si>
    <t>海尔智家</t>
  </si>
  <si>
    <t>2334.05亿</t>
  </si>
  <si>
    <t>京东方Ａ</t>
  </si>
  <si>
    <t>1453.29亿</t>
  </si>
  <si>
    <t>海天味业</t>
  </si>
  <si>
    <t>2057.42亿</t>
  </si>
  <si>
    <t>沪深300ETF华夏</t>
  </si>
  <si>
    <t>1307.01亿</t>
  </si>
  <si>
    <t>光大银行</t>
  </si>
  <si>
    <t>1808.02亿</t>
  </si>
  <si>
    <t>1277.06亿</t>
  </si>
  <si>
    <t>中国联通</t>
  </si>
  <si>
    <t>1475.55亿</t>
  </si>
  <si>
    <t>中国银河</t>
  </si>
  <si>
    <t>1217.00亿</t>
  </si>
  <si>
    <t>中国交建</t>
  </si>
  <si>
    <t>1367.40亿</t>
  </si>
  <si>
    <t>赛力斯</t>
  </si>
  <si>
    <t>1155.29亿</t>
  </si>
  <si>
    <t>国泰君安</t>
  </si>
  <si>
    <t>1314.19亿</t>
  </si>
  <si>
    <t>海通证券</t>
  </si>
  <si>
    <t>1126.13亿</t>
  </si>
  <si>
    <t>山东黄金</t>
  </si>
  <si>
    <t>1207.83亿</t>
  </si>
  <si>
    <t>中国铁建</t>
  </si>
  <si>
    <t>1067.35亿</t>
  </si>
  <si>
    <t>中航沈飞</t>
  </si>
  <si>
    <t>1135.90亿</t>
  </si>
  <si>
    <t>南方航空</t>
  </si>
  <si>
    <t>1032.89亿</t>
  </si>
  <si>
    <t>申万宏源</t>
  </si>
  <si>
    <t>1131.81亿</t>
  </si>
  <si>
    <t>公牛集团</t>
  </si>
  <si>
    <t>875.78亿</t>
  </si>
  <si>
    <t>宝丰能源</t>
  </si>
  <si>
    <t>1116.87亿</t>
  </si>
  <si>
    <t>中国东航</t>
  </si>
  <si>
    <t>844.84亿</t>
  </si>
  <si>
    <t>新华保险</t>
  </si>
  <si>
    <t>1031.01亿</t>
  </si>
  <si>
    <t>招商蛇口</t>
  </si>
  <si>
    <t>836.32亿</t>
  </si>
  <si>
    <t>华夏银行</t>
  </si>
  <si>
    <t>958.08亿</t>
  </si>
  <si>
    <t>中国电建</t>
  </si>
  <si>
    <t>826.86亿</t>
  </si>
  <si>
    <t>国信证券</t>
  </si>
  <si>
    <t>868.96亿</t>
  </si>
  <si>
    <t>恒立液压</t>
  </si>
  <si>
    <t>683.82亿</t>
  </si>
  <si>
    <t>徐工机械</t>
  </si>
  <si>
    <t>751.51亿</t>
  </si>
  <si>
    <t>合盛硅业</t>
  </si>
  <si>
    <t>589.21亿</t>
  </si>
  <si>
    <t>中远海能</t>
  </si>
  <si>
    <t>696.53亿</t>
  </si>
  <si>
    <t>华电国际</t>
  </si>
  <si>
    <t>567.63亿</t>
  </si>
  <si>
    <t>中国通号</t>
  </si>
  <si>
    <t>550.67亿</t>
  </si>
  <si>
    <t>新产业</t>
  </si>
  <si>
    <t>525.41亿</t>
  </si>
  <si>
    <t>新奥股份</t>
  </si>
  <si>
    <t>547.35亿</t>
  </si>
  <si>
    <t>大唐发电</t>
  </si>
  <si>
    <t>503.38亿</t>
  </si>
  <si>
    <t>小商品城</t>
  </si>
  <si>
    <t>453.55亿</t>
  </si>
  <si>
    <t>上海莱士</t>
  </si>
  <si>
    <t>475.94亿</t>
  </si>
  <si>
    <t>山金国际</t>
  </si>
  <si>
    <t>445.94亿</t>
  </si>
  <si>
    <t>白云山</t>
  </si>
  <si>
    <t>468.07亿</t>
  </si>
  <si>
    <t>生益科技</t>
  </si>
  <si>
    <t>428.30亿</t>
  </si>
  <si>
    <t>中天科技</t>
  </si>
  <si>
    <t>442.32亿</t>
  </si>
  <si>
    <t>亿联网络</t>
  </si>
  <si>
    <t>416.68亿</t>
  </si>
  <si>
    <t>天孚通信</t>
  </si>
  <si>
    <t>425.35亿</t>
  </si>
  <si>
    <t>西部矿业</t>
  </si>
  <si>
    <t>372.94亿</t>
  </si>
  <si>
    <t>中国化学</t>
  </si>
  <si>
    <t>419.08亿</t>
  </si>
  <si>
    <t>中概互联网ETF</t>
  </si>
  <si>
    <t>358.83亿</t>
  </si>
  <si>
    <t>石头科技</t>
  </si>
  <si>
    <t>417.61亿</t>
  </si>
  <si>
    <t>陕西能源</t>
  </si>
  <si>
    <t>355.13亿</t>
  </si>
  <si>
    <t>润泽科技</t>
  </si>
  <si>
    <t>410.87亿</t>
  </si>
  <si>
    <t>金风科技</t>
  </si>
  <si>
    <t>348.99亿</t>
  </si>
  <si>
    <t>盛美上海</t>
  </si>
  <si>
    <t>398.99亿</t>
  </si>
  <si>
    <t>信立泰</t>
  </si>
  <si>
    <t>336.12亿</t>
  </si>
  <si>
    <t>藏格矿业</t>
  </si>
  <si>
    <t>380.25亿</t>
  </si>
  <si>
    <t>丽珠集团</t>
  </si>
  <si>
    <t>333.13亿</t>
  </si>
  <si>
    <t>珀莱雅</t>
  </si>
  <si>
    <t>378.90亿</t>
  </si>
  <si>
    <t>供销大集</t>
  </si>
  <si>
    <t>321.95亿</t>
  </si>
  <si>
    <t>龙芯中科</t>
  </si>
  <si>
    <t>364.75亿</t>
  </si>
  <si>
    <t>华海清科</t>
  </si>
  <si>
    <t>320.17亿</t>
  </si>
  <si>
    <t>中船防务</t>
  </si>
  <si>
    <t>357.19亿</t>
  </si>
  <si>
    <t>天山铝业</t>
  </si>
  <si>
    <t>316.79亿</t>
  </si>
  <si>
    <t>太阳纸业</t>
  </si>
  <si>
    <t>352.68亿</t>
  </si>
  <si>
    <t>南网储能</t>
  </si>
  <si>
    <t>310.65亿</t>
  </si>
  <si>
    <t>石化油服</t>
  </si>
  <si>
    <t>349.31亿</t>
  </si>
  <si>
    <t>格林美</t>
  </si>
  <si>
    <t>306.34亿</t>
  </si>
  <si>
    <t>圣邦股份</t>
  </si>
  <si>
    <t>343.31亿</t>
  </si>
  <si>
    <t>燕京啤酒</t>
  </si>
  <si>
    <t>273.12亿</t>
  </si>
  <si>
    <t>新诺威</t>
  </si>
  <si>
    <t>340.47亿</t>
  </si>
  <si>
    <t>南钢股份</t>
  </si>
  <si>
    <t>260.78亿</t>
  </si>
  <si>
    <t>鱼跃医疗</t>
  </si>
  <si>
    <t>331.62亿</t>
  </si>
  <si>
    <t>恩华药业</t>
  </si>
  <si>
    <t>258.82亿</t>
  </si>
  <si>
    <t>人福医药</t>
  </si>
  <si>
    <t>327.27亿</t>
  </si>
  <si>
    <t>苏州银行</t>
  </si>
  <si>
    <t>257.04亿</t>
  </si>
  <si>
    <t>中远海发</t>
  </si>
  <si>
    <t>320.39亿</t>
  </si>
  <si>
    <t>爱玛科技</t>
  </si>
  <si>
    <t>253.60亿</t>
  </si>
  <si>
    <t>金钼股份</t>
  </si>
  <si>
    <t>318.47亿</t>
  </si>
  <si>
    <t>东航物流</t>
  </si>
  <si>
    <t>252.90亿</t>
  </si>
  <si>
    <t>湖北能源</t>
  </si>
  <si>
    <t>306.19亿</t>
  </si>
  <si>
    <t>森麒麟</t>
  </si>
  <si>
    <t>238.77亿</t>
  </si>
  <si>
    <t>杰瑞股份</t>
  </si>
  <si>
    <t>300.81亿</t>
  </si>
  <si>
    <t>北大荒</t>
  </si>
  <si>
    <t>229.14亿</t>
  </si>
  <si>
    <t>华工科技</t>
  </si>
  <si>
    <t>300.54亿</t>
  </si>
  <si>
    <t>中国核建</t>
  </si>
  <si>
    <t>227.67亿</t>
  </si>
  <si>
    <t>长沙银行</t>
  </si>
  <si>
    <t>289.95亿</t>
  </si>
  <si>
    <t>广州发展</t>
  </si>
  <si>
    <t>206.20亿</t>
  </si>
  <si>
    <t>南京证券</t>
  </si>
  <si>
    <t>278.69亿</t>
  </si>
  <si>
    <t>首创环保</t>
  </si>
  <si>
    <t>204.07亿</t>
  </si>
  <si>
    <t>国元证券</t>
  </si>
  <si>
    <t>277.10亿</t>
  </si>
  <si>
    <t>国网信通</t>
  </si>
  <si>
    <t>198.05亿</t>
  </si>
  <si>
    <t>宏发股份</t>
  </si>
  <si>
    <t>275.68亿</t>
  </si>
  <si>
    <t>金发科技</t>
  </si>
  <si>
    <t>193.26亿</t>
  </si>
  <si>
    <t>梅花生物</t>
  </si>
  <si>
    <t>274.15亿</t>
  </si>
  <si>
    <t>青岛银行</t>
  </si>
  <si>
    <t>192.07亿</t>
  </si>
  <si>
    <t>恒生互联网ETF</t>
  </si>
  <si>
    <t>272.54亿</t>
  </si>
  <si>
    <t>振华重工</t>
  </si>
  <si>
    <t>187.03亿</t>
  </si>
  <si>
    <t>安琪酵母</t>
  </si>
  <si>
    <t>271.55亿</t>
  </si>
  <si>
    <t>中文传媒</t>
  </si>
  <si>
    <t>186.73亿</t>
  </si>
  <si>
    <t>江苏国信</t>
  </si>
  <si>
    <t>265.60亿</t>
  </si>
  <si>
    <t>中粮资本</t>
  </si>
  <si>
    <t>179.03亿</t>
  </si>
  <si>
    <t>雅克科技</t>
  </si>
  <si>
    <t>265.42亿</t>
  </si>
  <si>
    <t>恒生ETF</t>
  </si>
  <si>
    <t>174.67亿</t>
  </si>
  <si>
    <t>驰宏锌锗</t>
  </si>
  <si>
    <t>256.60亿</t>
  </si>
  <si>
    <t>康弘药业</t>
  </si>
  <si>
    <t>171.35亿</t>
  </si>
  <si>
    <t>华天科技</t>
  </si>
  <si>
    <t>255.40亿</t>
  </si>
  <si>
    <t>财富趋势</t>
  </si>
  <si>
    <t>162.62亿</t>
  </si>
  <si>
    <t>康美药业</t>
  </si>
  <si>
    <t>252.32亿</t>
  </si>
  <si>
    <t>英维克</t>
  </si>
  <si>
    <t>160.86亿</t>
  </si>
  <si>
    <t>航发控制</t>
  </si>
  <si>
    <t>251.73亿</t>
  </si>
  <si>
    <t>通化金马</t>
  </si>
  <si>
    <t>154.54亿</t>
  </si>
  <si>
    <t>西南证券</t>
  </si>
  <si>
    <t>249.19亿</t>
  </si>
  <si>
    <t>渤海租赁</t>
  </si>
  <si>
    <t>153.38亿</t>
  </si>
  <si>
    <t>中航电测</t>
  </si>
  <si>
    <t>248.00亿</t>
  </si>
  <si>
    <t>明泰铝业</t>
  </si>
  <si>
    <t>149.24亿</t>
  </si>
  <si>
    <t>正邦科技</t>
  </si>
  <si>
    <t>246.40亿</t>
  </si>
  <si>
    <t>四川成渝</t>
  </si>
  <si>
    <t>144.65亿</t>
  </si>
  <si>
    <t>上海电力</t>
  </si>
  <si>
    <t>241.11亿</t>
  </si>
  <si>
    <t>涪陵电力</t>
  </si>
  <si>
    <t>143.21亿</t>
  </si>
  <si>
    <t>厦门钨业</t>
  </si>
  <si>
    <t>全志科技</t>
  </si>
  <si>
    <t>140.22亿</t>
  </si>
  <si>
    <t>航天电子</t>
  </si>
  <si>
    <t>240.85亿</t>
  </si>
  <si>
    <t>申通快递</t>
  </si>
  <si>
    <t>139.15亿</t>
  </si>
  <si>
    <t>重庆银行</t>
  </si>
  <si>
    <t>236.62亿</t>
  </si>
  <si>
    <t>创维数字</t>
  </si>
  <si>
    <t>132.96亿</t>
  </si>
  <si>
    <t>广州港</t>
  </si>
  <si>
    <t>234.63亿</t>
  </si>
  <si>
    <t>吉电股份</t>
  </si>
  <si>
    <t>131.98亿</t>
  </si>
  <si>
    <t>天地科技</t>
  </si>
  <si>
    <t>231.76亿</t>
  </si>
  <si>
    <t>天津港</t>
  </si>
  <si>
    <t>125.89亿</t>
  </si>
  <si>
    <t>杭叉集团</t>
  </si>
  <si>
    <t>230.40亿</t>
  </si>
  <si>
    <t>佛燃能源</t>
  </si>
  <si>
    <t>124.62亿</t>
  </si>
  <si>
    <t>锡业股份</t>
  </si>
  <si>
    <t>229.59亿</t>
  </si>
  <si>
    <t>拓邦股份</t>
  </si>
  <si>
    <t>122.69亿</t>
  </si>
  <si>
    <t>云南铜业</t>
  </si>
  <si>
    <t>225.21亿</t>
  </si>
  <si>
    <t>洪城环境</t>
  </si>
  <si>
    <t>120.94亿</t>
  </si>
  <si>
    <t>国药股份</t>
  </si>
  <si>
    <t>222.13亿</t>
  </si>
  <si>
    <t>城投债ETF</t>
  </si>
  <si>
    <t>118.40亿</t>
  </si>
  <si>
    <t>物产中大</t>
  </si>
  <si>
    <t>221.72亿</t>
  </si>
  <si>
    <t>华丰科技</t>
  </si>
  <si>
    <t>114.70亿</t>
  </si>
  <si>
    <t>天士力</t>
  </si>
  <si>
    <t>212.59亿</t>
  </si>
  <si>
    <t>仙琚制药</t>
  </si>
  <si>
    <t>113.76亿</t>
  </si>
  <si>
    <t>华安证券</t>
  </si>
  <si>
    <t>211.86亿</t>
  </si>
  <si>
    <t>无锡银行</t>
  </si>
  <si>
    <t>113.03亿</t>
  </si>
  <si>
    <t>恒生科技指数ETF</t>
  </si>
  <si>
    <t>210.16亿</t>
  </si>
  <si>
    <t>天新药业</t>
  </si>
  <si>
    <t>111.42亿</t>
  </si>
  <si>
    <t>江苏金租</t>
  </si>
  <si>
    <t>208.54亿</t>
  </si>
  <si>
    <t>德明利</t>
  </si>
  <si>
    <t>111.21亿</t>
  </si>
  <si>
    <t>顺络电子</t>
  </si>
  <si>
    <t>203.11亿</t>
  </si>
  <si>
    <t>奥瑞金</t>
  </si>
  <si>
    <t>111.16亿</t>
  </si>
  <si>
    <t>东阳光</t>
  </si>
  <si>
    <t>202.53亿</t>
  </si>
  <si>
    <t>圣湘生物</t>
  </si>
  <si>
    <t>107.93亿</t>
  </si>
  <si>
    <t>深高速</t>
  </si>
  <si>
    <t>201.29亿</t>
  </si>
  <si>
    <t>中原传媒</t>
  </si>
  <si>
    <t>107.85亿</t>
  </si>
  <si>
    <t>扬杰科技</t>
  </si>
  <si>
    <t>197.51亿</t>
  </si>
  <si>
    <t>马应龙</t>
  </si>
  <si>
    <t>106.99亿</t>
  </si>
  <si>
    <t>常熟银行</t>
  </si>
  <si>
    <t>194.77亿</t>
  </si>
  <si>
    <t>公司债ETF</t>
  </si>
  <si>
    <t>106.29亿</t>
  </si>
  <si>
    <t>上证180ETF</t>
  </si>
  <si>
    <t>189.66亿</t>
  </si>
  <si>
    <t>赣粤高速</t>
  </si>
  <si>
    <t>103.93亿</t>
  </si>
  <si>
    <t>深圳燃气</t>
  </si>
  <si>
    <t>187.56亿</t>
  </si>
  <si>
    <t>创世纪</t>
  </si>
  <si>
    <t>102.89亿</t>
  </si>
  <si>
    <t>贵阳银行</t>
  </si>
  <si>
    <t>184.27亿</t>
  </si>
  <si>
    <t>国邦医药</t>
  </si>
  <si>
    <t>101.93亿</t>
  </si>
  <si>
    <t>隧道股份</t>
  </si>
  <si>
    <t>181.41亿</t>
  </si>
  <si>
    <t>云南能投</t>
  </si>
  <si>
    <t>100.27亿</t>
  </si>
  <si>
    <t>国盛金控</t>
  </si>
  <si>
    <t>181.12亿</t>
  </si>
  <si>
    <t>川恒股份</t>
  </si>
  <si>
    <t>96.15亿</t>
  </si>
  <si>
    <t>可转债ETF</t>
  </si>
  <si>
    <t>178.86亿</t>
  </si>
  <si>
    <t>天音控股</t>
  </si>
  <si>
    <t>92.16亿</t>
  </si>
  <si>
    <t>中油工程</t>
  </si>
  <si>
    <t>178.66亿</t>
  </si>
  <si>
    <t>江阴银行</t>
  </si>
  <si>
    <t>90.83亿</t>
  </si>
  <si>
    <t>中粮糖业</t>
  </si>
  <si>
    <t>176.45亿</t>
  </si>
  <si>
    <t>中闽能源</t>
  </si>
  <si>
    <t>88.30亿</t>
  </si>
  <si>
    <t>神州泰岳</t>
  </si>
  <si>
    <t>174.86亿</t>
  </si>
  <si>
    <t>苏农银行</t>
  </si>
  <si>
    <t>84.23亿</t>
  </si>
  <si>
    <t>中国重汽</t>
  </si>
  <si>
    <t>168.83亿</t>
  </si>
  <si>
    <t>红利低波ETF</t>
  </si>
  <si>
    <t>83.02亿</t>
  </si>
  <si>
    <t>红利ETF</t>
  </si>
  <si>
    <t>167.49亿</t>
  </si>
  <si>
    <t>兔 宝 宝</t>
  </si>
  <si>
    <t>81.79亿</t>
  </si>
  <si>
    <t>国睿科技</t>
  </si>
  <si>
    <t>162.06亿</t>
  </si>
  <si>
    <t>麦捷科技</t>
  </si>
  <si>
    <t>79.79亿</t>
  </si>
  <si>
    <t>立华股份</t>
  </si>
  <si>
    <t>160.31亿</t>
  </si>
  <si>
    <t>紫江企业</t>
  </si>
  <si>
    <t>77.05亿</t>
  </si>
  <si>
    <t>南 玻Ａ</t>
  </si>
  <si>
    <t>156.30亿</t>
  </si>
  <si>
    <t>雪峰科技</t>
  </si>
  <si>
    <t>75.88亿</t>
  </si>
  <si>
    <t>齐翔腾达</t>
  </si>
  <si>
    <t>150.39亿</t>
  </si>
  <si>
    <t>华峰超纤</t>
  </si>
  <si>
    <t>70.97亿</t>
  </si>
  <si>
    <t>广东宏大</t>
  </si>
  <si>
    <t>149.80亿</t>
  </si>
  <si>
    <t>松霖科技</t>
  </si>
  <si>
    <t>68.99亿</t>
  </si>
  <si>
    <t>中鼎股份</t>
  </si>
  <si>
    <t>148.37亿</t>
  </si>
  <si>
    <t>章源钨业</t>
  </si>
  <si>
    <t>68.96亿</t>
  </si>
  <si>
    <t>南网科技</t>
  </si>
  <si>
    <t>148.23亿</t>
  </si>
  <si>
    <t>凌霄泵业</t>
  </si>
  <si>
    <t>63.27亿</t>
  </si>
  <si>
    <t>南大光电</t>
  </si>
  <si>
    <t>145.30亿</t>
  </si>
  <si>
    <t>国光股份</t>
  </si>
  <si>
    <t>63.17亿</t>
  </si>
  <si>
    <t>陕国投Ａ</t>
  </si>
  <si>
    <t>143.19亿</t>
  </si>
  <si>
    <t>浙江永强</t>
  </si>
  <si>
    <t>62.90亿</t>
  </si>
  <si>
    <t>恒生科技ETF</t>
  </si>
  <si>
    <t>142.58亿</t>
  </si>
  <si>
    <t>星星科技</t>
  </si>
  <si>
    <t>59.43亿</t>
  </si>
  <si>
    <t>青农商行</t>
  </si>
  <si>
    <t>138.89亿</t>
  </si>
  <si>
    <t>宏创控股</t>
  </si>
  <si>
    <t>57.39亿</t>
  </si>
  <si>
    <t>三诺生物</t>
  </si>
  <si>
    <t>138.30亿</t>
  </si>
  <si>
    <t>锐明技术</t>
  </si>
  <si>
    <t>53.54亿</t>
  </si>
  <si>
    <t>江丰电子</t>
  </si>
  <si>
    <t>134.53亿</t>
  </si>
  <si>
    <t>时代出版</t>
  </si>
  <si>
    <t>53.30亿</t>
  </si>
  <si>
    <t>苏垦农发</t>
  </si>
  <si>
    <t>133.39亿</t>
  </si>
  <si>
    <t>华帝股份</t>
  </si>
  <si>
    <t>52.81亿</t>
  </si>
  <si>
    <t>芯动联科</t>
  </si>
  <si>
    <t>132.80亿</t>
  </si>
  <si>
    <t>蓝英装备</t>
  </si>
  <si>
    <t>52.36亿</t>
  </si>
  <si>
    <t>江中药业</t>
  </si>
  <si>
    <t>132.43亿</t>
  </si>
  <si>
    <t>世荣兆业</t>
  </si>
  <si>
    <t>49.92亿</t>
  </si>
  <si>
    <t>港股通互联网ETF</t>
  </si>
  <si>
    <t>132.40亿</t>
  </si>
  <si>
    <t>天键股份</t>
  </si>
  <si>
    <t>49.84亿</t>
  </si>
  <si>
    <t>陕鼓动力</t>
  </si>
  <si>
    <t>129.42亿</t>
  </si>
  <si>
    <t>康尼机电</t>
  </si>
  <si>
    <t>49.74亿</t>
  </si>
  <si>
    <t>华谊集团</t>
  </si>
  <si>
    <t>129.17亿</t>
  </si>
  <si>
    <t>江南水务</t>
  </si>
  <si>
    <t>49.47亿</t>
  </si>
  <si>
    <t>艾迪精密</t>
  </si>
  <si>
    <t>128.85亿</t>
  </si>
  <si>
    <t>亚翔集成</t>
  </si>
  <si>
    <t>47.26亿</t>
  </si>
  <si>
    <t>厦门银行</t>
  </si>
  <si>
    <t>128.79亿</t>
  </si>
  <si>
    <t>硕贝德</t>
  </si>
  <si>
    <t>46.30亿</t>
  </si>
  <si>
    <t>皖新传媒</t>
  </si>
  <si>
    <t>127.27亿</t>
  </si>
  <si>
    <t>因赛集团</t>
  </si>
  <si>
    <t>44.89亿</t>
  </si>
  <si>
    <t>赛腾股份</t>
  </si>
  <si>
    <t>126.92亿</t>
  </si>
  <si>
    <t>长高电新</t>
  </si>
  <si>
    <t>44.35亿</t>
  </si>
  <si>
    <t>常山北明</t>
  </si>
  <si>
    <t>124.53亿</t>
  </si>
  <si>
    <t>世华科技</t>
  </si>
  <si>
    <t>43.99亿</t>
  </si>
  <si>
    <t>东风股份</t>
  </si>
  <si>
    <t>124.20亿</t>
  </si>
  <si>
    <t>豪能股份</t>
  </si>
  <si>
    <t>42.93亿</t>
  </si>
  <si>
    <t>麦格米特</t>
  </si>
  <si>
    <t>121.22亿</t>
  </si>
  <si>
    <t>长虹华意</t>
  </si>
  <si>
    <t>42.32亿</t>
  </si>
  <si>
    <t>浙江东方</t>
  </si>
  <si>
    <t>120.22亿</t>
  </si>
  <si>
    <t>七彩化学</t>
  </si>
  <si>
    <t>41.78亿</t>
  </si>
  <si>
    <t>美好医疗</t>
  </si>
  <si>
    <t>117.93亿</t>
  </si>
  <si>
    <t>皖天然气</t>
  </si>
  <si>
    <t>40.92亿</t>
  </si>
  <si>
    <t>移远通信</t>
  </si>
  <si>
    <t>115.62亿</t>
  </si>
  <si>
    <t>国中水务</t>
  </si>
  <si>
    <t>40.83亿</t>
  </si>
  <si>
    <t>木林森</t>
  </si>
  <si>
    <t>115.02亿</t>
  </si>
  <si>
    <t>格林精密</t>
  </si>
  <si>
    <t>40.51亿</t>
  </si>
  <si>
    <t>方正科技</t>
  </si>
  <si>
    <t>114.68亿</t>
  </si>
  <si>
    <t>明星电力</t>
  </si>
  <si>
    <t>40.38亿</t>
  </si>
  <si>
    <t>博威合金</t>
  </si>
  <si>
    <t>114.54亿</t>
  </si>
  <si>
    <t>宝丽迪</t>
  </si>
  <si>
    <t>39.24亿</t>
  </si>
  <si>
    <t>大洋电机</t>
  </si>
  <si>
    <t>113.35亿</t>
  </si>
  <si>
    <t>安达维尔</t>
  </si>
  <si>
    <t>38.08亿</t>
  </si>
  <si>
    <t>侨源股份</t>
  </si>
  <si>
    <t>112.71亿</t>
  </si>
  <si>
    <t>振江股份</t>
  </si>
  <si>
    <t>37.93亿</t>
  </si>
  <si>
    <t>深深房Ａ</t>
  </si>
  <si>
    <t>112.60亿</t>
  </si>
  <si>
    <t>浙商沪杭甬REIT</t>
  </si>
  <si>
    <t>37.65亿</t>
  </si>
  <si>
    <t>福瑞股份</t>
  </si>
  <si>
    <t>112.27亿</t>
  </si>
  <si>
    <t>盛剑科技</t>
  </si>
  <si>
    <t>36.99亿</t>
  </si>
  <si>
    <t>道通科技</t>
  </si>
  <si>
    <t>109.17亿</t>
  </si>
  <si>
    <t>长城科技</t>
  </si>
  <si>
    <t>36.87亿</t>
  </si>
  <si>
    <t>露笑科技</t>
  </si>
  <si>
    <t>108.65亿</t>
  </si>
  <si>
    <t>迦南智能</t>
  </si>
  <si>
    <t>36.29亿</t>
  </si>
  <si>
    <t>中盐化工</t>
  </si>
  <si>
    <t>107.91亿</t>
  </si>
  <si>
    <t>统联精密</t>
  </si>
  <si>
    <t>34.38亿</t>
  </si>
  <si>
    <t>九典制药</t>
  </si>
  <si>
    <t>106.50亿</t>
  </si>
  <si>
    <t>红利低波ETF基金</t>
  </si>
  <si>
    <t>33.63亿</t>
  </si>
  <si>
    <t>中山公用</t>
  </si>
  <si>
    <t>105.62亿</t>
  </si>
  <si>
    <t>梅安森</t>
  </si>
  <si>
    <t>33.33亿</t>
  </si>
  <si>
    <t>珍宝岛</t>
  </si>
  <si>
    <t>104.54亿</t>
  </si>
  <si>
    <t>中纺标</t>
  </si>
  <si>
    <t>31.80亿</t>
  </si>
  <si>
    <t>嘉化能源</t>
  </si>
  <si>
    <t>103.63亿</t>
  </si>
  <si>
    <t>肇民科技</t>
  </si>
  <si>
    <t>31.24亿</t>
  </si>
  <si>
    <t>新华医疗</t>
  </si>
  <si>
    <t>103.14亿</t>
  </si>
  <si>
    <t>贝仕达克</t>
  </si>
  <si>
    <t>31.18亿</t>
  </si>
  <si>
    <t>南京高科</t>
  </si>
  <si>
    <t>100.01亿</t>
  </si>
  <si>
    <t>思进智能</t>
  </si>
  <si>
    <t>30.93亿</t>
  </si>
  <si>
    <t>尚太科技</t>
  </si>
  <si>
    <t>99.95亿</t>
  </si>
  <si>
    <t>田中精机</t>
  </si>
  <si>
    <t>30.53亿</t>
  </si>
  <si>
    <t>上海环境</t>
  </si>
  <si>
    <t>99.49亿</t>
  </si>
  <si>
    <t>有研粉材</t>
  </si>
  <si>
    <t>30.36亿</t>
  </si>
  <si>
    <t>宁波华翔</t>
  </si>
  <si>
    <t>99.08亿</t>
  </si>
  <si>
    <t>赛微微电</t>
  </si>
  <si>
    <t>29.54亿</t>
  </si>
  <si>
    <t>容大感光</t>
  </si>
  <si>
    <t>98.71亿</t>
  </si>
  <si>
    <t>华西能源</t>
  </si>
  <si>
    <t>29.17亿</t>
  </si>
  <si>
    <t>中曼石油</t>
  </si>
  <si>
    <t>94.78亿</t>
  </si>
  <si>
    <t>骏成科技</t>
  </si>
  <si>
    <t>29.13亿</t>
  </si>
  <si>
    <t>台华新材</t>
  </si>
  <si>
    <t>93.50亿</t>
  </si>
  <si>
    <t>青龙管业</t>
  </si>
  <si>
    <t>28.91亿</t>
  </si>
  <si>
    <t>明阳电气</t>
  </si>
  <si>
    <t>92.72亿</t>
  </si>
  <si>
    <t>中亚股份</t>
  </si>
  <si>
    <t>28.70亿</t>
  </si>
  <si>
    <t>德赛电池</t>
  </si>
  <si>
    <t>92.20亿</t>
  </si>
  <si>
    <t>倍轻松</t>
  </si>
  <si>
    <t>28.69亿</t>
  </si>
  <si>
    <t>浙江交科</t>
  </si>
  <si>
    <t>92.01亿</t>
  </si>
  <si>
    <t>力星股份</t>
  </si>
  <si>
    <t>27.55亿</t>
  </si>
  <si>
    <t>奥锐特</t>
  </si>
  <si>
    <t>华立科技</t>
  </si>
  <si>
    <t>26.82亿</t>
  </si>
  <si>
    <t>紫金银行</t>
  </si>
  <si>
    <t>90.79亿</t>
  </si>
  <si>
    <t>深圳瑞捷</t>
  </si>
  <si>
    <t>26.56亿</t>
  </si>
  <si>
    <t>飞荣达</t>
  </si>
  <si>
    <t>90.42亿</t>
  </si>
  <si>
    <t>海川智能</t>
  </si>
  <si>
    <t>江瀚新材</t>
  </si>
  <si>
    <t>90.05亿</t>
  </si>
  <si>
    <t>光智科技</t>
  </si>
  <si>
    <t>安洁科技</t>
  </si>
  <si>
    <t>港股通科技30ETF</t>
  </si>
  <si>
    <t>26.24亿</t>
  </si>
  <si>
    <t>安泰科技</t>
  </si>
  <si>
    <t>88.48亿</t>
  </si>
  <si>
    <t>招商双债LOF</t>
  </si>
  <si>
    <t>25.30亿</t>
  </si>
  <si>
    <t>甘肃能源</t>
  </si>
  <si>
    <t>87.71亿</t>
  </si>
  <si>
    <t>港股红利ETF</t>
  </si>
  <si>
    <t>25.20亿</t>
  </si>
  <si>
    <t>骆驼股份</t>
  </si>
  <si>
    <t>87.16亿</t>
  </si>
  <si>
    <t>朗迪集团</t>
  </si>
  <si>
    <t>25.19亿</t>
  </si>
  <si>
    <t>300ETF天弘</t>
  </si>
  <si>
    <t>85.35亿</t>
  </si>
  <si>
    <t>久量股份</t>
  </si>
  <si>
    <t>25.15亿</t>
  </si>
  <si>
    <t>日照港</t>
  </si>
  <si>
    <t>83.97亿</t>
  </si>
  <si>
    <t>惠威科技</t>
  </si>
  <si>
    <t>24.88亿</t>
  </si>
  <si>
    <t>湖南白银</t>
  </si>
  <si>
    <t>83.56亿</t>
  </si>
  <si>
    <t>新大洲A</t>
  </si>
  <si>
    <t>24.25亿</t>
  </si>
  <si>
    <t>联瑞新材</t>
  </si>
  <si>
    <t>83.25亿</t>
  </si>
  <si>
    <t>德马科技</t>
  </si>
  <si>
    <t>24.17亿</t>
  </si>
  <si>
    <t>张家港行</t>
  </si>
  <si>
    <t>83.10亿</t>
  </si>
  <si>
    <t>海昌新材</t>
  </si>
  <si>
    <t>22.57亿</t>
  </si>
  <si>
    <t>保变电气</t>
  </si>
  <si>
    <t>81.76亿</t>
  </si>
  <si>
    <t>红利低波50ETF</t>
  </si>
  <si>
    <t>21.53亿</t>
  </si>
  <si>
    <t>大名城</t>
  </si>
  <si>
    <t>81.44亿</t>
  </si>
  <si>
    <t>品茗科技</t>
  </si>
  <si>
    <t>21.05亿</t>
  </si>
  <si>
    <t>桂林三金</t>
  </si>
  <si>
    <t>77.97亿</t>
  </si>
  <si>
    <t>法狮龙</t>
  </si>
  <si>
    <t>20.68亿</t>
  </si>
  <si>
    <t>通行宝</t>
  </si>
  <si>
    <t>77.72亿</t>
  </si>
  <si>
    <t>江南奕帆</t>
  </si>
  <si>
    <t>19.77亿</t>
  </si>
  <si>
    <t>共创草坪</t>
  </si>
  <si>
    <t>77.01亿</t>
  </si>
  <si>
    <t>通业科技</t>
  </si>
  <si>
    <t>19.71亿</t>
  </si>
  <si>
    <t>陕天然气</t>
  </si>
  <si>
    <t>74.84亿</t>
  </si>
  <si>
    <t>凯旺科技</t>
  </si>
  <si>
    <t>19.63亿</t>
  </si>
  <si>
    <t>博俊科技</t>
  </si>
  <si>
    <t>74.39亿</t>
  </si>
  <si>
    <t>富邦股份</t>
  </si>
  <si>
    <t>19.54亿</t>
  </si>
  <si>
    <t>炬华科技</t>
  </si>
  <si>
    <t>72.53亿</t>
  </si>
  <si>
    <t>电力ETF</t>
  </si>
  <si>
    <t>18.29亿</t>
  </si>
  <si>
    <t>蓝特光学</t>
  </si>
  <si>
    <t>莫高股份</t>
  </si>
  <si>
    <t>17.24亿</t>
  </si>
  <si>
    <t>红利低波100ETF</t>
  </si>
  <si>
    <t>71.88亿</t>
  </si>
  <si>
    <t>国泰君安东久新经</t>
  </si>
  <si>
    <t>16.51亿</t>
  </si>
  <si>
    <t>中再资环</t>
  </si>
  <si>
    <t>71.78亿</t>
  </si>
  <si>
    <t>惠天热电</t>
  </si>
  <si>
    <t>15.51亿</t>
  </si>
  <si>
    <t>通用股份</t>
  </si>
  <si>
    <t>71.21亿</t>
  </si>
  <si>
    <t>金融地产ETF</t>
  </si>
  <si>
    <t>14.71亿</t>
  </si>
  <si>
    <t>福元医药</t>
  </si>
  <si>
    <t>71.18亿</t>
  </si>
  <si>
    <t>扬子新材</t>
  </si>
  <si>
    <t>14.54亿</t>
  </si>
  <si>
    <t>城发环境</t>
  </si>
  <si>
    <t>70.76亿</t>
  </si>
  <si>
    <t>华夏合肥高新REIT</t>
  </si>
  <si>
    <t>13.79亿</t>
  </si>
  <si>
    <t>中原环保</t>
  </si>
  <si>
    <t>69.98亿</t>
  </si>
  <si>
    <t>万通液压</t>
  </si>
  <si>
    <t>11.78亿</t>
  </si>
  <si>
    <t>运达股份</t>
  </si>
  <si>
    <t>69.05亿</t>
  </si>
  <si>
    <t>*ST富润</t>
  </si>
  <si>
    <t>10.35亿</t>
  </si>
  <si>
    <t>上海建科</t>
  </si>
  <si>
    <t>68.32亿</t>
  </si>
  <si>
    <t>国泰君安临港创新</t>
  </si>
  <si>
    <t>9.00亿</t>
  </si>
  <si>
    <t>软控股份</t>
  </si>
  <si>
    <t>67.35亿</t>
  </si>
  <si>
    <t>华维设计</t>
  </si>
  <si>
    <t>8.75亿</t>
  </si>
  <si>
    <t>沪深300ETF基金</t>
  </si>
  <si>
    <t>66.94亿</t>
  </si>
  <si>
    <t>合肥高科</t>
  </si>
  <si>
    <t>8.29亿</t>
  </si>
  <si>
    <t>华昌化工</t>
  </si>
  <si>
    <t>66.48亿</t>
  </si>
  <si>
    <t>佳先股份</t>
  </si>
  <si>
    <t>8.26亿</t>
  </si>
  <si>
    <t>东方精工</t>
  </si>
  <si>
    <t>66.44亿</t>
  </si>
  <si>
    <t>美邦科技</t>
  </si>
  <si>
    <t>7.56亿</t>
  </si>
  <si>
    <t>高新兴</t>
  </si>
  <si>
    <t>65.51亿</t>
  </si>
  <si>
    <t>汇隆活塞</t>
  </si>
  <si>
    <t>7.03亿</t>
  </si>
  <si>
    <t>万和电气</t>
  </si>
  <si>
    <t>65.36亿</t>
  </si>
  <si>
    <t>法国CAC40ETF</t>
  </si>
  <si>
    <t>5.89亿</t>
  </si>
  <si>
    <t>中安科</t>
  </si>
  <si>
    <t>64.69亿</t>
  </si>
  <si>
    <t>灿能电力</t>
  </si>
  <si>
    <t>5.79亿</t>
  </si>
  <si>
    <t>山西高速</t>
  </si>
  <si>
    <t>63.83亿</t>
  </si>
  <si>
    <t>华阳变速</t>
  </si>
  <si>
    <t>5.74亿</t>
  </si>
  <si>
    <t>宝通科技</t>
  </si>
  <si>
    <t>63.75亿</t>
  </si>
  <si>
    <t>有色ETF</t>
  </si>
  <si>
    <t>5.67亿</t>
  </si>
  <si>
    <t>宏和科技</t>
  </si>
  <si>
    <t>63.25亿</t>
  </si>
  <si>
    <t>美元债LOF</t>
  </si>
  <si>
    <t>5.29亿</t>
  </si>
  <si>
    <t>华谊兄弟</t>
  </si>
  <si>
    <t>61.59亿</t>
  </si>
  <si>
    <t>恒生红利ETF</t>
  </si>
  <si>
    <t>5.20亿</t>
  </si>
  <si>
    <t>金杯电工</t>
  </si>
  <si>
    <t>61.36亿</t>
  </si>
  <si>
    <t>派特尔</t>
  </si>
  <si>
    <t>4.49亿</t>
  </si>
  <si>
    <t>上海国企ETF</t>
  </si>
  <si>
    <t>61.24亿</t>
  </si>
  <si>
    <t>央企红利ETF</t>
  </si>
  <si>
    <t>3.95亿</t>
  </si>
  <si>
    <t>恒通股份</t>
  </si>
  <si>
    <t>60.71亿</t>
  </si>
  <si>
    <t>易方达新综债LOF</t>
  </si>
  <si>
    <t>3.59亿</t>
  </si>
  <si>
    <t>红利ETF易方达</t>
  </si>
  <si>
    <t>60.57亿</t>
  </si>
  <si>
    <t>180治理ETF</t>
  </si>
  <si>
    <t>3.25亿</t>
  </si>
  <si>
    <t>恒生科技30ETF</t>
  </si>
  <si>
    <t>60.25亿</t>
  </si>
  <si>
    <t>易基永旭添利定开</t>
  </si>
  <si>
    <t>2.77亿</t>
  </si>
  <si>
    <t>美格智能</t>
  </si>
  <si>
    <t>60.11亿</t>
  </si>
  <si>
    <t>能源ETF</t>
  </si>
  <si>
    <t>2.51亿</t>
  </si>
  <si>
    <t>武汉凡谷</t>
  </si>
  <si>
    <t>60.06亿</t>
  </si>
  <si>
    <t>易基岁丰添利LOF</t>
  </si>
  <si>
    <t>松原股份</t>
  </si>
  <si>
    <t>59.85亿</t>
  </si>
  <si>
    <t>2.28亿</t>
  </si>
  <si>
    <t>军信股份</t>
  </si>
  <si>
    <t>58.67亿</t>
  </si>
  <si>
    <t>绿色电力ETF</t>
  </si>
  <si>
    <t>2.09亿</t>
  </si>
  <si>
    <t>东软载波</t>
  </si>
  <si>
    <t>58.15亿</t>
  </si>
  <si>
    <t>南方瑞合LOF</t>
  </si>
  <si>
    <t>1.51亿</t>
  </si>
  <si>
    <t>旺能环境</t>
  </si>
  <si>
    <t>57.77亿</t>
  </si>
  <si>
    <t>沪深300价值ETF</t>
  </si>
  <si>
    <t>1.44亿</t>
  </si>
  <si>
    <t>岭南控股</t>
  </si>
  <si>
    <t>57.30亿</t>
  </si>
  <si>
    <t>价值ETF</t>
  </si>
  <si>
    <t>1.42亿</t>
  </si>
  <si>
    <t>国电南自</t>
  </si>
  <si>
    <t>56.19亿</t>
  </si>
  <si>
    <t>国投金融地产ETF</t>
  </si>
  <si>
    <t>1.37亿</t>
  </si>
  <si>
    <t>仙乐健康</t>
  </si>
  <si>
    <t>56.14亿</t>
  </si>
  <si>
    <t>电力ETF基金</t>
  </si>
  <si>
    <t>1.25亿</t>
  </si>
  <si>
    <t>天银机电</t>
  </si>
  <si>
    <t>55.85亿</t>
  </si>
  <si>
    <t>社会责任定开</t>
  </si>
  <si>
    <t>1.19亿</t>
  </si>
  <si>
    <t>万里石</t>
  </si>
  <si>
    <t>55.75亿</t>
  </si>
  <si>
    <t>基本面50ETF</t>
  </si>
  <si>
    <t>1.17亿</t>
  </si>
  <si>
    <t>中通客车</t>
  </si>
  <si>
    <t>55.08亿</t>
  </si>
  <si>
    <t>绿电50ETF</t>
  </si>
  <si>
    <t>1.14亿</t>
  </si>
  <si>
    <t>现代投资</t>
  </si>
  <si>
    <t>54.49亿</t>
  </si>
  <si>
    <t>金融LOF</t>
  </si>
  <si>
    <t>1.01亿</t>
  </si>
  <si>
    <t>中核科技</t>
  </si>
  <si>
    <t>54.48亿</t>
  </si>
  <si>
    <t>沪深300红利ETF</t>
  </si>
  <si>
    <t>1.00亿</t>
  </si>
  <si>
    <t>同有科技</t>
  </si>
  <si>
    <t>54.40亿</t>
  </si>
  <si>
    <t>万家强化收益定开</t>
  </si>
  <si>
    <t>0.95亿</t>
  </si>
  <si>
    <t>江苏神通</t>
  </si>
  <si>
    <t>53.09亿</t>
  </si>
  <si>
    <t>美国消费LOF</t>
  </si>
  <si>
    <t>0.90亿</t>
  </si>
  <si>
    <t>新余国科</t>
  </si>
  <si>
    <t>53.08亿</t>
  </si>
  <si>
    <t>绿电ETF</t>
  </si>
  <si>
    <t>0.75亿</t>
  </si>
  <si>
    <t>中证红利ETF</t>
  </si>
  <si>
    <t>52.18亿</t>
  </si>
  <si>
    <t>鹏华丰泽LOF</t>
  </si>
  <si>
    <t>0.71亿</t>
  </si>
  <si>
    <t>云南旅游</t>
  </si>
  <si>
    <t>51.63亿</t>
  </si>
  <si>
    <t>0.63亿</t>
  </si>
  <si>
    <t>央企改革ETF</t>
  </si>
  <si>
    <t>51.44亿</t>
  </si>
  <si>
    <t>金融地产ETF基金</t>
  </si>
  <si>
    <t>0.60亿</t>
  </si>
  <si>
    <t>云意电气</t>
  </si>
  <si>
    <t>51.23亿</t>
  </si>
  <si>
    <t>标普医疗保健LOF</t>
  </si>
  <si>
    <t>0.59亿</t>
  </si>
  <si>
    <t>莱茵生物</t>
  </si>
  <si>
    <t>50.83亿</t>
  </si>
  <si>
    <t>招商信用添利LOF</t>
  </si>
  <si>
    <t>0.55亿</t>
  </si>
  <si>
    <t>华夏中国交建REIT</t>
  </si>
  <si>
    <t>49.72亿</t>
  </si>
  <si>
    <t>港股通100ETF</t>
  </si>
  <si>
    <t>0.54亿</t>
  </si>
  <si>
    <t>沪深300ETF国联安</t>
  </si>
  <si>
    <t>48.86亿</t>
  </si>
  <si>
    <t>0.53亿</t>
  </si>
  <si>
    <t>移为通信</t>
  </si>
  <si>
    <t>48.42亿</t>
  </si>
  <si>
    <t>石油基金LOF</t>
  </si>
  <si>
    <t>0.48亿</t>
  </si>
  <si>
    <t>金卡智能</t>
  </si>
  <si>
    <t>48.35亿</t>
  </si>
  <si>
    <t>招商成长LOF</t>
  </si>
  <si>
    <t>0.47亿</t>
  </si>
  <si>
    <t>华翔股份</t>
  </si>
  <si>
    <t>48.00亿</t>
  </si>
  <si>
    <t>央企结构调整ETF</t>
  </si>
  <si>
    <t>47.27亿</t>
  </si>
  <si>
    <t>国泰商品LOF</t>
  </si>
  <si>
    <t>0.46亿</t>
  </si>
  <si>
    <t>呈和科技</t>
  </si>
  <si>
    <t>47.05亿</t>
  </si>
  <si>
    <t>金融ETF</t>
  </si>
  <si>
    <t>丽江股份</t>
  </si>
  <si>
    <t>46.49亿</t>
  </si>
  <si>
    <t>基本面50LOF</t>
  </si>
  <si>
    <t>0.40亿</t>
  </si>
  <si>
    <t>S佳通</t>
  </si>
  <si>
    <t>45.93亿</t>
  </si>
  <si>
    <t>港股通ETF</t>
  </si>
  <si>
    <t>0.38亿</t>
  </si>
  <si>
    <t>吴通控股</t>
  </si>
  <si>
    <t>45.89亿</t>
  </si>
  <si>
    <t>800价值ETF</t>
  </si>
  <si>
    <t>0.33亿</t>
  </si>
  <si>
    <t>上海凤凰</t>
  </si>
  <si>
    <t>45.40亿</t>
  </si>
  <si>
    <t>电力ETF南方</t>
  </si>
  <si>
    <t>0.29亿</t>
  </si>
  <si>
    <t>松井股份</t>
  </si>
  <si>
    <t>45.34亿</t>
  </si>
  <si>
    <t>国投双债LOF</t>
  </si>
  <si>
    <t>华菱线缆</t>
  </si>
  <si>
    <t>43.93亿</t>
  </si>
  <si>
    <t>沪深300价值ETF申</t>
  </si>
  <si>
    <t>0.27亿</t>
  </si>
  <si>
    <t>宇瞳光学</t>
  </si>
  <si>
    <t>43.56亿</t>
  </si>
  <si>
    <t>工银纯债定开</t>
  </si>
  <si>
    <t>美盈森</t>
  </si>
  <si>
    <t>43.34亿</t>
  </si>
  <si>
    <t>中欧瑞丰LOF</t>
  </si>
  <si>
    <t>0.26亿</t>
  </si>
  <si>
    <t>海达股份</t>
  </si>
  <si>
    <t>42.81亿</t>
  </si>
  <si>
    <t>宏利聚利债券LOF</t>
  </si>
  <si>
    <t>0.22亿</t>
  </si>
  <si>
    <t>沪深300ETF南方</t>
  </si>
  <si>
    <t>全球油气能源LOF</t>
  </si>
  <si>
    <t>千金药业</t>
  </si>
  <si>
    <t>42.27亿</t>
  </si>
  <si>
    <t>金选300A类LOF</t>
  </si>
  <si>
    <t>海南高速</t>
  </si>
  <si>
    <t>41.73亿</t>
  </si>
  <si>
    <t>电力指数ETF</t>
  </si>
  <si>
    <t>0.16亿</t>
  </si>
  <si>
    <t>工银沪深300ETF</t>
  </si>
  <si>
    <t>40.72亿</t>
  </si>
  <si>
    <t>恒生指数LOF</t>
  </si>
  <si>
    <t>风神股份</t>
  </si>
  <si>
    <t>40.12亿</t>
  </si>
  <si>
    <t>价值基金LOF</t>
  </si>
  <si>
    <t>0.13亿</t>
  </si>
  <si>
    <t>天邑股份</t>
  </si>
  <si>
    <t>39.81亿</t>
  </si>
  <si>
    <t>汇添富季季红定开</t>
  </si>
  <si>
    <t>三达膜</t>
  </si>
  <si>
    <t>39.66亿</t>
  </si>
  <si>
    <t>广发聚利LOF</t>
  </si>
  <si>
    <t>0.11亿</t>
  </si>
  <si>
    <t>雷柏科技</t>
  </si>
  <si>
    <t>38.81亿</t>
  </si>
  <si>
    <t>国投中国价值LOF</t>
  </si>
  <si>
    <t>0.10亿</t>
  </si>
  <si>
    <t>春秋电子</t>
  </si>
  <si>
    <t>38.68亿</t>
  </si>
  <si>
    <t>工银四季LOF</t>
  </si>
  <si>
    <t>0.07亿</t>
  </si>
  <si>
    <t>共达电声</t>
  </si>
  <si>
    <t>38.66亿</t>
  </si>
  <si>
    <t>中银信用增利LOF</t>
  </si>
  <si>
    <t>0.05亿</t>
  </si>
  <si>
    <t>百合花</t>
  </si>
  <si>
    <t>38.03亿</t>
  </si>
  <si>
    <t>中欧纯债LOF</t>
  </si>
  <si>
    <t>同力日升</t>
  </si>
  <si>
    <t>37.25亿</t>
  </si>
  <si>
    <t>金选300C类LOF</t>
  </si>
  <si>
    <t>0.03亿</t>
  </si>
  <si>
    <t>创元科技</t>
  </si>
  <si>
    <t>36.88亿</t>
  </si>
  <si>
    <t>安信宝利债券LOF</t>
  </si>
  <si>
    <t>佳讯飞鸿</t>
  </si>
  <si>
    <t>36.75亿</t>
  </si>
  <si>
    <t>银华纯债LOF</t>
  </si>
  <si>
    <t>满坤科技</t>
  </si>
  <si>
    <t>36.25亿</t>
  </si>
  <si>
    <t>融通四季添利LOF</t>
  </si>
  <si>
    <t>0.02亿</t>
  </si>
  <si>
    <t>双象股份</t>
  </si>
  <si>
    <t>36.15亿</t>
  </si>
  <si>
    <t>港中小企LOF</t>
  </si>
  <si>
    <t>派瑞股份</t>
  </si>
  <si>
    <t>35.17亿</t>
  </si>
  <si>
    <t>鹏华丰利LOF</t>
  </si>
  <si>
    <t>长阳科技</t>
  </si>
  <si>
    <t>35.00亿</t>
  </si>
  <si>
    <t>广发聚源LOF</t>
  </si>
  <si>
    <t>华达新材</t>
  </si>
  <si>
    <t>34.98亿</t>
  </si>
  <si>
    <t>中信保诚增强LOF</t>
  </si>
  <si>
    <t>雅创电子</t>
  </si>
  <si>
    <t>34.17亿</t>
  </si>
  <si>
    <t>中海惠裕LOF</t>
  </si>
  <si>
    <t>鼎汉技术</t>
  </si>
  <si>
    <t>33.97亿</t>
  </si>
  <si>
    <t>天弘同利LOF</t>
  </si>
  <si>
    <t>0.01亿</t>
  </si>
  <si>
    <t>*ST汉马</t>
  </si>
  <si>
    <t>33.83亿</t>
  </si>
  <si>
    <t>汇添富纯债LOF</t>
  </si>
  <si>
    <t>中亦科技</t>
  </si>
  <si>
    <t>33.82亿</t>
  </si>
  <si>
    <t>稳健增利LOF</t>
  </si>
  <si>
    <t>珠城科技</t>
  </si>
  <si>
    <t>33.37亿</t>
  </si>
  <si>
    <t>信用债LOF</t>
  </si>
  <si>
    <t>上证综指ETF</t>
  </si>
  <si>
    <t>国富恒利债券LOF</t>
  </si>
  <si>
    <t>信息发展</t>
  </si>
  <si>
    <t>33.24亿</t>
  </si>
  <si>
    <t>新机遇LOF</t>
  </si>
  <si>
    <t>健盛集团</t>
  </si>
  <si>
    <t>33.22亿</t>
  </si>
  <si>
    <t>融通通福LOF</t>
  </si>
  <si>
    <t>招标股份</t>
  </si>
  <si>
    <t>32.34亿</t>
  </si>
  <si>
    <t>中欧强债LOF</t>
  </si>
  <si>
    <t>0.00亿</t>
  </si>
  <si>
    <t>易德龙</t>
  </si>
  <si>
    <t>32.20亿</t>
  </si>
  <si>
    <t>中信保诚机遇LOF</t>
  </si>
  <si>
    <t>沪深300ETF泰康</t>
  </si>
  <si>
    <t>31.94亿</t>
  </si>
  <si>
    <t>长信利鑫LOF</t>
  </si>
  <si>
    <t>华东重机</t>
  </si>
  <si>
    <t>31.84亿</t>
  </si>
  <si>
    <t>国投瑞泰LOF</t>
  </si>
  <si>
    <t>辉丰股份</t>
  </si>
  <si>
    <t>31.81亿</t>
  </si>
  <si>
    <t>信澳鑫安LOF</t>
  </si>
  <si>
    <t>超捷股份</t>
  </si>
  <si>
    <t>31.71亿</t>
  </si>
  <si>
    <t>中信保诚双盈LOF</t>
  </si>
  <si>
    <t>佩蒂股份</t>
  </si>
  <si>
    <t>30.98亿</t>
  </si>
  <si>
    <t>国债政金债ETF</t>
  </si>
  <si>
    <t>隆利科技</t>
  </si>
  <si>
    <t>30.88亿</t>
  </si>
  <si>
    <t>政金债券ETF</t>
  </si>
  <si>
    <t>港股科技50ETF</t>
  </si>
  <si>
    <t>30.78亿</t>
  </si>
  <si>
    <t>短融ETF</t>
  </si>
  <si>
    <t>哈尔斯</t>
  </si>
  <si>
    <t>30.73亿</t>
  </si>
  <si>
    <t>10年地方债ETF</t>
  </si>
  <si>
    <t>海能实业</t>
  </si>
  <si>
    <t>30.68亿</t>
  </si>
  <si>
    <t>十年国债ETF</t>
  </si>
  <si>
    <t>南大环境</t>
  </si>
  <si>
    <t>5年地方债ETF</t>
  </si>
  <si>
    <t>开能健康</t>
  </si>
  <si>
    <t>30.48亿</t>
  </si>
  <si>
    <t>活跃国债ETF</t>
  </si>
  <si>
    <t>辉煌科技</t>
  </si>
  <si>
    <t>30.39亿</t>
  </si>
  <si>
    <t>国债ETF</t>
  </si>
  <si>
    <t>顺威股份</t>
  </si>
  <si>
    <t>30.31亿</t>
  </si>
  <si>
    <t>5年地债ETF</t>
  </si>
  <si>
    <t>禾盛新材</t>
  </si>
  <si>
    <t>30.05亿</t>
  </si>
  <si>
    <t>0-4地债ETF</t>
  </si>
  <si>
    <t>华研精机</t>
  </si>
  <si>
    <t>29.94亿</t>
  </si>
  <si>
    <t>国开债券ETF</t>
  </si>
  <si>
    <t>西昌电力</t>
  </si>
  <si>
    <t>29.57亿</t>
  </si>
  <si>
    <t>国开ETF</t>
  </si>
  <si>
    <t>29.41亿</t>
  </si>
  <si>
    <t>国开债ETF</t>
  </si>
  <si>
    <t>双一科技</t>
  </si>
  <si>
    <t>29.25亿</t>
  </si>
  <si>
    <t>振华Ｂ股</t>
  </si>
  <si>
    <t>--</t>
  </si>
  <si>
    <t>克明食品</t>
  </si>
  <si>
    <t>29.02亿</t>
  </si>
  <si>
    <t>汇丽B</t>
  </si>
  <si>
    <t>必创科技</t>
  </si>
  <si>
    <t>28.32亿</t>
  </si>
  <si>
    <t>鄂资Ｂ股</t>
  </si>
  <si>
    <t>野马电池</t>
  </si>
  <si>
    <t>锦江Ｂ股</t>
  </si>
  <si>
    <t>越剑智能</t>
  </si>
  <si>
    <t>27.54亿</t>
  </si>
  <si>
    <t>耀皮Ｂ股</t>
  </si>
  <si>
    <t>翔港科技</t>
  </si>
  <si>
    <t>27.49亿</t>
  </si>
  <si>
    <t>老凤祥Ｂ</t>
  </si>
  <si>
    <t>博拓生物</t>
  </si>
  <si>
    <t>大众Ｂ股</t>
  </si>
  <si>
    <t>沪深300ETF鹏华</t>
  </si>
  <si>
    <t>27.35亿</t>
  </si>
  <si>
    <t>景23转债</t>
  </si>
  <si>
    <t>中天精装</t>
  </si>
  <si>
    <t>27.25亿</t>
  </si>
  <si>
    <t>华体转债</t>
  </si>
  <si>
    <t>东方环宇</t>
  </si>
  <si>
    <t>26.99亿</t>
  </si>
  <si>
    <t>文灿转债</t>
  </si>
  <si>
    <t>远方信息</t>
  </si>
  <si>
    <t>26.95亿</t>
  </si>
  <si>
    <t>齐鲁转债</t>
  </si>
  <si>
    <t>嘉必优</t>
  </si>
  <si>
    <t>26.16亿</t>
  </si>
  <si>
    <t>重银转债</t>
  </si>
  <si>
    <t>纵横通信</t>
  </si>
  <si>
    <t>26.13亿</t>
  </si>
  <si>
    <t>兴业转债</t>
  </si>
  <si>
    <t>央企ETF</t>
  </si>
  <si>
    <t>26.01亿</t>
  </si>
  <si>
    <t>南银转债</t>
  </si>
  <si>
    <t>蓝海华腾</t>
  </si>
  <si>
    <t>25.79亿</t>
  </si>
  <si>
    <t>上银转债</t>
  </si>
  <si>
    <t>众智科技</t>
  </si>
  <si>
    <t>浦发转债</t>
  </si>
  <si>
    <t>紫建电子</t>
  </si>
  <si>
    <t>25.71亿</t>
  </si>
  <si>
    <t>杭汽轮Ｂ</t>
  </si>
  <si>
    <t>华安张江产业园RE</t>
  </si>
  <si>
    <t>24.96亿</t>
  </si>
  <si>
    <t>特 力Ｂ</t>
  </si>
  <si>
    <t>中洲特材</t>
  </si>
  <si>
    <t>24.90亿</t>
  </si>
  <si>
    <t>深粮B</t>
  </si>
  <si>
    <t>恒生科技ETF龙头</t>
  </si>
  <si>
    <t>24.61亿</t>
  </si>
  <si>
    <t>南 玻Ｂ</t>
  </si>
  <si>
    <t>凯发电气</t>
  </si>
  <si>
    <t>24.50亿</t>
  </si>
  <si>
    <t>立讯转债</t>
  </si>
  <si>
    <t>科安达</t>
  </si>
  <si>
    <t>24.38亿</t>
  </si>
  <si>
    <t>西子转债</t>
  </si>
  <si>
    <t>展鹏科技</t>
  </si>
  <si>
    <t>23.80亿</t>
  </si>
  <si>
    <t>花园转债</t>
  </si>
  <si>
    <t>大叶股份</t>
  </si>
  <si>
    <t>23.64亿</t>
  </si>
  <si>
    <t>惠泉啤酒</t>
  </si>
  <si>
    <t>23.63亿</t>
  </si>
  <si>
    <t>日辰股份</t>
  </si>
  <si>
    <t>23.45亿</t>
  </si>
  <si>
    <t>通信ETF</t>
  </si>
  <si>
    <t>23.12亿</t>
  </si>
  <si>
    <t>浙江正特</t>
  </si>
  <si>
    <t>22.88亿</t>
  </si>
  <si>
    <t>爱丽家居</t>
  </si>
  <si>
    <t>21.89亿</t>
  </si>
  <si>
    <t>华立股份</t>
  </si>
  <si>
    <t>21.63亿</t>
  </si>
  <si>
    <t>飞力达</t>
  </si>
  <si>
    <t>21.58亿</t>
  </si>
  <si>
    <t>德必集团</t>
  </si>
  <si>
    <t>21.44亿</t>
  </si>
  <si>
    <t>价值100ETF</t>
  </si>
  <si>
    <t>21.12亿</t>
  </si>
  <si>
    <t>哈森股份</t>
  </si>
  <si>
    <t>21.08亿</t>
  </si>
  <si>
    <t>中证100ETF基金</t>
  </si>
  <si>
    <t>21.04亿</t>
  </si>
  <si>
    <t>三六五网</t>
  </si>
  <si>
    <t>20.86亿</t>
  </si>
  <si>
    <t>屹通新材</t>
  </si>
  <si>
    <t>20.84亿</t>
  </si>
  <si>
    <t>ST花王</t>
  </si>
  <si>
    <t>20.79亿</t>
  </si>
  <si>
    <t>央企创新ETF基金</t>
  </si>
  <si>
    <t>20.75亿</t>
  </si>
  <si>
    <t>ST德豪</t>
  </si>
  <si>
    <t>祥明智能</t>
  </si>
  <si>
    <t>20.57亿</t>
  </si>
  <si>
    <t>建信中关村REIT</t>
  </si>
  <si>
    <t>20.53亿</t>
  </si>
  <si>
    <t>扬帆新材</t>
  </si>
  <si>
    <t>20.52亿</t>
  </si>
  <si>
    <t>红土创新盐田港RE</t>
  </si>
  <si>
    <t>20.40亿</t>
  </si>
  <si>
    <t>一诺威</t>
  </si>
  <si>
    <t>20.29亿</t>
  </si>
  <si>
    <t>山科智能</t>
  </si>
  <si>
    <t>20.02亿</t>
  </si>
  <si>
    <t>西点药业</t>
  </si>
  <si>
    <t>新疆火炬</t>
  </si>
  <si>
    <t>19.92亿</t>
  </si>
  <si>
    <t>艾融软件</t>
  </si>
  <si>
    <t>19.85亿</t>
  </si>
  <si>
    <t>丰光精密</t>
  </si>
  <si>
    <t>19.53亿</t>
  </si>
  <si>
    <t>中捷资源</t>
  </si>
  <si>
    <t>19.41亿</t>
  </si>
  <si>
    <t>华锋股份</t>
  </si>
  <si>
    <t>19.24亿</t>
  </si>
  <si>
    <t>煜邦电力</t>
  </si>
  <si>
    <t>19.07亿</t>
  </si>
  <si>
    <t>天地数码</t>
  </si>
  <si>
    <t>18.45亿</t>
  </si>
  <si>
    <t>南京化纤</t>
  </si>
  <si>
    <t>17.77亿</t>
  </si>
  <si>
    <t>上证可转债ETF</t>
  </si>
  <si>
    <t>17.13亿</t>
  </si>
  <si>
    <t>恒生科技ETF指数基金</t>
  </si>
  <si>
    <t>16.80亿</t>
  </si>
  <si>
    <t>爱司凯</t>
  </si>
  <si>
    <t>16.68亿</t>
  </si>
  <si>
    <t>东晶电子</t>
  </si>
  <si>
    <t>16.55亿</t>
  </si>
  <si>
    <t>西部牧业</t>
  </si>
  <si>
    <t>16.12亿</t>
  </si>
  <si>
    <t>达刚控股</t>
  </si>
  <si>
    <t>16.10亿</t>
  </si>
  <si>
    <t>国寿300ETF</t>
  </si>
  <si>
    <t>15.71亿</t>
  </si>
  <si>
    <t>家电ETF</t>
  </si>
  <si>
    <t>15.65亿</t>
  </si>
  <si>
    <t>博睿数据</t>
  </si>
  <si>
    <t>15.36亿</t>
  </si>
  <si>
    <t>中概互联网LOF</t>
  </si>
  <si>
    <t>15.09亿</t>
  </si>
  <si>
    <t>华密新材</t>
  </si>
  <si>
    <t>14.69亿</t>
  </si>
  <si>
    <t>港股互联网ETF</t>
  </si>
  <si>
    <t>电子ETF</t>
  </si>
  <si>
    <t>12.94亿</t>
  </si>
  <si>
    <t>碳中和100ETF</t>
  </si>
  <si>
    <t>12.54亿</t>
  </si>
  <si>
    <t>ST三圣</t>
  </si>
  <si>
    <t>11.88亿</t>
  </si>
  <si>
    <t>红利ETF博时</t>
  </si>
  <si>
    <t>11.67亿</t>
  </si>
  <si>
    <t>基康仪器</t>
  </si>
  <si>
    <t>11.26亿</t>
  </si>
  <si>
    <t>金运激光</t>
  </si>
  <si>
    <t>10.80亿</t>
  </si>
  <si>
    <t>明阳科技</t>
  </si>
  <si>
    <t>10.13亿</t>
  </si>
  <si>
    <t>9.87亿</t>
  </si>
  <si>
    <t>生物谷</t>
  </si>
  <si>
    <t>9.72亿</t>
  </si>
  <si>
    <t>恒生科技ETF基金</t>
  </si>
  <si>
    <t>9.69亿</t>
  </si>
  <si>
    <t>秉扬科技</t>
  </si>
  <si>
    <t>9.31亿</t>
  </si>
  <si>
    <t>ST步森</t>
  </si>
  <si>
    <t>8.97亿</t>
  </si>
  <si>
    <t>华宝油气LOF</t>
  </si>
  <si>
    <t>8.79亿</t>
  </si>
  <si>
    <t>欧福蛋业</t>
  </si>
  <si>
    <t>8.69亿</t>
  </si>
  <si>
    <t>华洋赛车</t>
  </si>
  <si>
    <t>8.51亿</t>
  </si>
  <si>
    <t>兴全趋势LOF</t>
  </si>
  <si>
    <t>8.45亿</t>
  </si>
  <si>
    <t>碳中和ETF南方</t>
  </si>
  <si>
    <t>8.18亿</t>
  </si>
  <si>
    <t>双碳ETF</t>
  </si>
  <si>
    <t>7.77亿</t>
  </si>
  <si>
    <t>同心传动</t>
  </si>
  <si>
    <t>7.74亿</t>
  </si>
  <si>
    <t>克莱特</t>
  </si>
  <si>
    <t>7.64亿</t>
  </si>
  <si>
    <t>国源科技</t>
  </si>
  <si>
    <t>7.61亿</t>
  </si>
  <si>
    <t>欧康医药</t>
  </si>
  <si>
    <t>7.21亿</t>
  </si>
  <si>
    <t>沪深300增强ETF</t>
  </si>
  <si>
    <t>7.07亿</t>
  </si>
  <si>
    <t>旺成科技</t>
  </si>
  <si>
    <t>6.96亿</t>
  </si>
  <si>
    <t>沪江材料</t>
  </si>
  <si>
    <t>6.94亿</t>
  </si>
  <si>
    <t>天润科技</t>
  </si>
  <si>
    <t>6.82亿</t>
  </si>
  <si>
    <t>雅达股份</t>
  </si>
  <si>
    <t>6.81亿</t>
  </si>
  <si>
    <t>汉维科技</t>
  </si>
  <si>
    <t>6.72亿</t>
  </si>
  <si>
    <t>500质量成长ETF</t>
  </si>
  <si>
    <t>6.39亿</t>
  </si>
  <si>
    <t>港股通科技ETF</t>
  </si>
  <si>
    <t>6.32亿</t>
  </si>
  <si>
    <t>德众汽车</t>
  </si>
  <si>
    <t>6.30亿</t>
  </si>
  <si>
    <t>一带一路ETF</t>
  </si>
  <si>
    <t>6.26亿</t>
  </si>
  <si>
    <t>新威凌</t>
  </si>
  <si>
    <t>6.20亿</t>
  </si>
  <si>
    <t>鸿智科技</t>
  </si>
  <si>
    <t>6.17亿</t>
  </si>
  <si>
    <t>雷特科技</t>
  </si>
  <si>
    <t>6.06亿</t>
  </si>
  <si>
    <t>中证100ETF</t>
  </si>
  <si>
    <t>6.05亿</t>
  </si>
  <si>
    <t>MSCI中国ETF招商</t>
  </si>
  <si>
    <t>6.00亿</t>
  </si>
  <si>
    <t>汽车ETF</t>
  </si>
  <si>
    <t>5.87亿</t>
  </si>
  <si>
    <t>常辅股份</t>
  </si>
  <si>
    <t>5.76亿</t>
  </si>
  <si>
    <t>鑫汇科</t>
  </si>
  <si>
    <t>5.60亿</t>
  </si>
  <si>
    <t>齐鲁华信</t>
  </si>
  <si>
    <t>5.59亿</t>
  </si>
  <si>
    <t>凯腾精工</t>
  </si>
  <si>
    <t>5.55亿</t>
  </si>
  <si>
    <t>5.47亿</t>
  </si>
  <si>
    <t>家电ETF龙头</t>
  </si>
  <si>
    <t>5.45亿</t>
  </si>
  <si>
    <t>七丰精工</t>
  </si>
  <si>
    <t>5.23亿</t>
  </si>
  <si>
    <t>沪深300ETF平安</t>
  </si>
  <si>
    <t>5.21亿</t>
  </si>
  <si>
    <t>保丽洁</t>
  </si>
  <si>
    <t>5.19亿</t>
  </si>
  <si>
    <t>威博液压</t>
  </si>
  <si>
    <t>4.94亿</t>
  </si>
  <si>
    <t>碳中和ETF龙头</t>
  </si>
  <si>
    <t>4.93亿</t>
  </si>
  <si>
    <t>科创新材</t>
  </si>
  <si>
    <t>4.68亿</t>
  </si>
  <si>
    <t>基建ETF</t>
  </si>
  <si>
    <t>4.52亿</t>
  </si>
  <si>
    <t>积极配置FOF</t>
  </si>
  <si>
    <t>4.45亿</t>
  </si>
  <si>
    <t>美之高</t>
  </si>
  <si>
    <t>4.30亿</t>
  </si>
  <si>
    <t>科技100ETF</t>
  </si>
  <si>
    <t>4.11亿</t>
  </si>
  <si>
    <t>MSCIA股ETF易方达</t>
  </si>
  <si>
    <t>4.07亿</t>
  </si>
  <si>
    <t>沪深300ETF指数基</t>
  </si>
  <si>
    <t>3.94亿</t>
  </si>
  <si>
    <t>中证500成长ETF</t>
  </si>
  <si>
    <t>3.84亿</t>
  </si>
  <si>
    <t>沪深300LOF</t>
  </si>
  <si>
    <t>3.80亿</t>
  </si>
  <si>
    <t>深F60ETF</t>
  </si>
  <si>
    <t>3.53亿</t>
  </si>
  <si>
    <t>有色50ETF</t>
  </si>
  <si>
    <t>3.42亿</t>
  </si>
  <si>
    <t>优选LOF</t>
  </si>
  <si>
    <t>3.20亿</t>
  </si>
  <si>
    <t>3.11亿</t>
  </si>
  <si>
    <t>沪深300指数ETF</t>
  </si>
  <si>
    <t>3.01亿</t>
  </si>
  <si>
    <t>MSCI中国A股ETF</t>
  </si>
  <si>
    <t>2.81亿</t>
  </si>
  <si>
    <t>香港科技ETF</t>
  </si>
  <si>
    <t>2.73亿</t>
  </si>
  <si>
    <t>港股科技ETF</t>
  </si>
  <si>
    <t>2.70亿</t>
  </si>
  <si>
    <t>一带一路国企ETF</t>
  </si>
  <si>
    <t>碳中和ETF</t>
  </si>
  <si>
    <t>中盘ETF</t>
  </si>
  <si>
    <t>2.50亿</t>
  </si>
  <si>
    <t>MSCIA股ETF</t>
  </si>
  <si>
    <t>2.46亿</t>
  </si>
  <si>
    <t>国企改革LOF</t>
  </si>
  <si>
    <t>2.43亿</t>
  </si>
  <si>
    <t>碳中和龙头ETF</t>
  </si>
  <si>
    <t>2.35亿</t>
  </si>
  <si>
    <t>红利基金LOF</t>
  </si>
  <si>
    <t>2.19亿</t>
  </si>
  <si>
    <t>中证800ETF</t>
  </si>
  <si>
    <t>1.97亿</t>
  </si>
  <si>
    <t>可选消费ETF</t>
  </si>
  <si>
    <t>1.79亿</t>
  </si>
  <si>
    <t>1.76亿</t>
  </si>
  <si>
    <t>平安MSCI低波ETF</t>
  </si>
  <si>
    <t>电子50ETF</t>
  </si>
  <si>
    <t>1.74亿</t>
  </si>
  <si>
    <t>大宗商品ETF</t>
  </si>
  <si>
    <t>1.73亿</t>
  </si>
  <si>
    <t>智能消费ETF</t>
  </si>
  <si>
    <t>1.70亿</t>
  </si>
  <si>
    <t>A100ETF</t>
  </si>
  <si>
    <t>1.66亿</t>
  </si>
  <si>
    <t>兴全沪深300LOF</t>
  </si>
  <si>
    <t>300ESGETF</t>
  </si>
  <si>
    <t>1.62亿</t>
  </si>
  <si>
    <t>中证A100ETF</t>
  </si>
  <si>
    <t>1.59亿</t>
  </si>
  <si>
    <t>恒生科技HKETF</t>
  </si>
  <si>
    <t>1.48亿</t>
  </si>
  <si>
    <t>1.38亿</t>
  </si>
  <si>
    <t>VRETF</t>
  </si>
  <si>
    <t>1.26亿</t>
  </si>
  <si>
    <t>MSCI中国ETF</t>
  </si>
  <si>
    <t>方正沪深300ETF</t>
  </si>
  <si>
    <t>1.22亿</t>
  </si>
  <si>
    <t>1.06亿</t>
  </si>
  <si>
    <t>香港科技50ETF</t>
  </si>
  <si>
    <t>1.05亿</t>
  </si>
  <si>
    <t>1.03亿</t>
  </si>
  <si>
    <t>国企一带一路ETF</t>
  </si>
  <si>
    <t>1.02亿</t>
  </si>
  <si>
    <t>保险证券ETF</t>
  </si>
  <si>
    <t>MSCIA股ETF基金</t>
  </si>
  <si>
    <t>0.99亿</t>
  </si>
  <si>
    <t>有色金属ETF基金</t>
  </si>
  <si>
    <t>0.97亿</t>
  </si>
  <si>
    <t>民生加银300ETF</t>
  </si>
  <si>
    <t>0.93亿</t>
  </si>
  <si>
    <t>港股通科技50ETF</t>
  </si>
  <si>
    <t>0.89亿</t>
  </si>
  <si>
    <t>中概科技ETF</t>
  </si>
  <si>
    <t>0.87亿</t>
  </si>
  <si>
    <t>MSCIETF</t>
  </si>
  <si>
    <t>0.79亿</t>
  </si>
  <si>
    <t>300指数ETF</t>
  </si>
  <si>
    <t>0.78亿</t>
  </si>
  <si>
    <t>华泰创新先锋LOF</t>
  </si>
  <si>
    <t>0.77亿</t>
  </si>
  <si>
    <t>沪深300ETF博时</t>
  </si>
  <si>
    <t>0.76亿</t>
  </si>
  <si>
    <t>央视50ETF</t>
  </si>
  <si>
    <t>0.74亿</t>
  </si>
  <si>
    <t>ESG300ETF</t>
  </si>
  <si>
    <t>0.73亿</t>
  </si>
  <si>
    <t>富国汇利定开</t>
  </si>
  <si>
    <t>0.72亿</t>
  </si>
  <si>
    <t>交通运输ETF</t>
  </si>
  <si>
    <t>0.70亿</t>
  </si>
  <si>
    <t>摩根MSCIAETF</t>
  </si>
  <si>
    <t>0.69亿</t>
  </si>
  <si>
    <t>如意招享FOF</t>
  </si>
  <si>
    <t>0.68亿</t>
  </si>
  <si>
    <t>平安MSCI国际ETF</t>
  </si>
  <si>
    <t>0.66亿</t>
  </si>
  <si>
    <t>物流快递ETF</t>
  </si>
  <si>
    <t>0.65亿</t>
  </si>
  <si>
    <t>物流ETF</t>
  </si>
  <si>
    <t>大湾区ETF</t>
  </si>
  <si>
    <t>0.61亿</t>
  </si>
  <si>
    <t>中欧趋势LOF</t>
  </si>
  <si>
    <t>0.58亿</t>
  </si>
  <si>
    <t>0.57亿</t>
  </si>
  <si>
    <t>电信ETF</t>
  </si>
  <si>
    <t>0.56亿</t>
  </si>
  <si>
    <t>南方优势产业LOF</t>
  </si>
  <si>
    <t>南方高增LOF</t>
  </si>
  <si>
    <t>科创主题LOF</t>
  </si>
  <si>
    <t>化工行业ETF</t>
  </si>
  <si>
    <t>沪深300ESGETF</t>
  </si>
  <si>
    <t>深价值ETF</t>
  </si>
  <si>
    <t>东方红创优定开</t>
  </si>
  <si>
    <t>0.52亿</t>
  </si>
  <si>
    <t>中证100LOF</t>
  </si>
  <si>
    <t>0.51亿</t>
  </si>
  <si>
    <t>0.50亿</t>
  </si>
  <si>
    <t>MSCIA股ETF景顺</t>
  </si>
  <si>
    <t>鹏华价值优势LOF</t>
  </si>
  <si>
    <t>0.49亿</t>
  </si>
  <si>
    <t>ESGETF</t>
  </si>
  <si>
    <t>嘉实瑞享定开</t>
  </si>
  <si>
    <t>科技AHETF</t>
  </si>
  <si>
    <t>东方红恒阳定开</t>
  </si>
  <si>
    <t>0.44亿</t>
  </si>
  <si>
    <t>证保LOF</t>
  </si>
  <si>
    <t>有色金属LOF</t>
  </si>
  <si>
    <t>0.43亿</t>
  </si>
  <si>
    <t>MSCIESGETF</t>
  </si>
  <si>
    <t>可持续发展ETF</t>
  </si>
  <si>
    <t>中欧成长LOF</t>
  </si>
  <si>
    <t>0.39亿</t>
  </si>
  <si>
    <t>招商优选LOF</t>
  </si>
  <si>
    <t>0.37亿</t>
  </si>
  <si>
    <t>科技龙头ETF</t>
  </si>
  <si>
    <t>0.36亿</t>
  </si>
  <si>
    <t>原油LOF易方达</t>
  </si>
  <si>
    <t>品牌消费ETF</t>
  </si>
  <si>
    <t>物联网沪港深ETF</t>
  </si>
  <si>
    <t>天治核心LOF</t>
  </si>
  <si>
    <t>0.31亿</t>
  </si>
  <si>
    <t>中信保诚300LOF</t>
  </si>
  <si>
    <t>0.30亿</t>
  </si>
  <si>
    <t>石化ETF</t>
  </si>
  <si>
    <t>安信价值发现定开</t>
  </si>
  <si>
    <t>0.28亿</t>
  </si>
  <si>
    <t>中证100ETF易方达</t>
  </si>
  <si>
    <t>0.24亿</t>
  </si>
  <si>
    <t>大摩资源LOF</t>
  </si>
  <si>
    <t>军工基金LOF</t>
  </si>
  <si>
    <t>东方红睿轩定开</t>
  </si>
  <si>
    <t>0.23亿</t>
  </si>
  <si>
    <t>A100ETF基金</t>
  </si>
  <si>
    <t>0.20亿</t>
  </si>
  <si>
    <t>0.19亿</t>
  </si>
  <si>
    <t>广发睿阳</t>
  </si>
  <si>
    <t>国投瑞盛LOF</t>
  </si>
  <si>
    <t>0.18亿</t>
  </si>
  <si>
    <t>恒生新经济ETF</t>
  </si>
  <si>
    <t>资源LOF</t>
  </si>
  <si>
    <t>国企红利LOF</t>
  </si>
  <si>
    <t>0.17亿</t>
  </si>
  <si>
    <t>有色LOF</t>
  </si>
  <si>
    <t>0.15亿</t>
  </si>
  <si>
    <t>浦银MSCI中国ETF</t>
  </si>
  <si>
    <t>国泰民益LOF</t>
  </si>
  <si>
    <t>巨潮100LOF</t>
  </si>
  <si>
    <t>沪深300LOFC</t>
  </si>
  <si>
    <t>沪深300LOF银华</t>
  </si>
  <si>
    <t>高铁LOF</t>
  </si>
  <si>
    <t>0.06亿</t>
  </si>
  <si>
    <t>高铁基金LOF</t>
  </si>
  <si>
    <t>民生加银优享FOF</t>
  </si>
  <si>
    <t>国投资源LOF</t>
  </si>
  <si>
    <t>申万电子LOF</t>
  </si>
  <si>
    <t>长盛沪深300LOF</t>
  </si>
  <si>
    <t>恒生中型股LOF</t>
  </si>
  <si>
    <t>0.04亿</t>
  </si>
  <si>
    <t>鹏华盛世创新LOF</t>
  </si>
  <si>
    <t>沪深300LOF建信</t>
  </si>
  <si>
    <t>金鹰元盛债券LOF</t>
  </si>
  <si>
    <t>国寿精选LOF</t>
  </si>
  <si>
    <t>鹏华丰和LOF</t>
  </si>
  <si>
    <t>万家添利LOF</t>
  </si>
  <si>
    <t>沪深港300LOF</t>
  </si>
  <si>
    <t>工银双债LOF</t>
  </si>
  <si>
    <t>招商增荣LOF</t>
  </si>
  <si>
    <t>银河通利债券LOF</t>
  </si>
  <si>
    <t>聚飞转债</t>
  </si>
  <si>
    <t>应急转债</t>
  </si>
  <si>
    <t>利德转债</t>
  </si>
  <si>
    <t>晶瑞转债</t>
  </si>
  <si>
    <t>溢利转债</t>
  </si>
  <si>
    <t>东信Ｂ股</t>
  </si>
  <si>
    <t>大名城B</t>
  </si>
  <si>
    <t>临港B股</t>
  </si>
  <si>
    <t>中路Ｂ股</t>
  </si>
  <si>
    <t>金桥Ｂ股</t>
  </si>
  <si>
    <t>冠宇转债</t>
  </si>
  <si>
    <t>锂科转债</t>
  </si>
  <si>
    <t>道通转债</t>
  </si>
  <si>
    <t>洁特转债</t>
  </si>
  <si>
    <t>阿拉转债</t>
  </si>
  <si>
    <t>春23转债</t>
  </si>
  <si>
    <t>豪能转债</t>
  </si>
  <si>
    <t>福22转债</t>
  </si>
  <si>
    <t>密卫转债</t>
  </si>
  <si>
    <t>再22转债</t>
  </si>
  <si>
    <t>松霖转债</t>
  </si>
  <si>
    <t>博22转债</t>
  </si>
  <si>
    <t>艾迪转债</t>
  </si>
  <si>
    <t>台21转债</t>
  </si>
  <si>
    <t>华翔转债</t>
  </si>
  <si>
    <t>甬金转债</t>
  </si>
  <si>
    <t>珀莱转债</t>
  </si>
  <si>
    <t>鹤21转债</t>
  </si>
  <si>
    <t>正川转债</t>
  </si>
  <si>
    <t>韦尔转债</t>
  </si>
  <si>
    <t>灵康转债</t>
  </si>
  <si>
    <t>荣泰转债</t>
  </si>
  <si>
    <t>大参转债</t>
  </si>
  <si>
    <t>新星转债</t>
  </si>
  <si>
    <t>法兰转债</t>
  </si>
  <si>
    <t>沪工转债</t>
  </si>
  <si>
    <t>家悦转债</t>
  </si>
  <si>
    <t>健友转债</t>
  </si>
  <si>
    <t>春秋转债</t>
  </si>
  <si>
    <t>白电转债</t>
  </si>
  <si>
    <t>迪贝转债</t>
  </si>
  <si>
    <t>金能转债</t>
  </si>
  <si>
    <t>好客转债</t>
  </si>
  <si>
    <t>燃23转债</t>
  </si>
  <si>
    <t>常银转债</t>
  </si>
  <si>
    <t>友发转债</t>
  </si>
  <si>
    <t>绿动转债</t>
  </si>
  <si>
    <t>隆22转债</t>
  </si>
  <si>
    <t>节能转债</t>
  </si>
  <si>
    <t>长汽转债</t>
  </si>
  <si>
    <t>大秦转债</t>
  </si>
  <si>
    <t>财通转债</t>
  </si>
  <si>
    <t>利群转债</t>
  </si>
  <si>
    <t>核建转债</t>
  </si>
  <si>
    <t>中信转债</t>
  </si>
  <si>
    <t>聚合转债</t>
  </si>
  <si>
    <t>山玻转债</t>
  </si>
  <si>
    <t>起帆转债</t>
  </si>
  <si>
    <t>众和转债</t>
  </si>
  <si>
    <t>神马转债</t>
  </si>
  <si>
    <t>苏租转债</t>
  </si>
  <si>
    <t>宏发转债</t>
  </si>
  <si>
    <t>华海转债</t>
  </si>
  <si>
    <t>南航转债</t>
  </si>
  <si>
    <t>国投转债</t>
  </si>
  <si>
    <t>华安转债</t>
  </si>
  <si>
    <t>建工转债</t>
  </si>
  <si>
    <t>张 裕Ｂ</t>
  </si>
  <si>
    <t>京东方Ｂ</t>
  </si>
  <si>
    <t>冰山B</t>
  </si>
  <si>
    <t>京粮B</t>
  </si>
  <si>
    <t>深深房Ｂ</t>
  </si>
  <si>
    <t>一致Ｂ</t>
  </si>
  <si>
    <t>飞亚达Ｂ</t>
  </si>
  <si>
    <t>深华发Ｂ</t>
  </si>
  <si>
    <t>深物业B</t>
  </si>
  <si>
    <t>洽洽转债</t>
  </si>
  <si>
    <t>奇正转债</t>
  </si>
  <si>
    <t>崇达转2</t>
  </si>
  <si>
    <t>景兴转债</t>
  </si>
  <si>
    <t>文科转债</t>
  </si>
  <si>
    <t>华阳转债</t>
  </si>
  <si>
    <t>道恩转债</t>
  </si>
  <si>
    <t>瑞达转债</t>
  </si>
  <si>
    <t>楚江转债</t>
  </si>
  <si>
    <t>长集转债</t>
  </si>
  <si>
    <t>奥佳转债</t>
  </si>
  <si>
    <t>孚日转债</t>
  </si>
  <si>
    <t>游族转债</t>
  </si>
  <si>
    <t>合兴转债</t>
  </si>
  <si>
    <t>亚泰转债</t>
  </si>
  <si>
    <t>今飞转债</t>
  </si>
  <si>
    <t>张行转债</t>
  </si>
  <si>
    <t>星帅转2</t>
  </si>
  <si>
    <t>山路转债</t>
  </si>
  <si>
    <t>百川转2</t>
  </si>
  <si>
    <t>麦米转2</t>
  </si>
  <si>
    <t>中特转债</t>
  </si>
  <si>
    <t>双箭转债</t>
  </si>
  <si>
    <t>麒麟转债</t>
  </si>
  <si>
    <t>百润转债</t>
  </si>
  <si>
    <t>蒙娜转债</t>
  </si>
  <si>
    <t>川恒转债</t>
  </si>
  <si>
    <t>弘亚转债</t>
  </si>
  <si>
    <t>国泰转债</t>
  </si>
  <si>
    <t>北港转债</t>
  </si>
  <si>
    <t>银轮转债</t>
  </si>
  <si>
    <t>苏行转债</t>
  </si>
  <si>
    <t>超声转债</t>
  </si>
  <si>
    <t>恒逸转债</t>
  </si>
  <si>
    <t>国城转债</t>
  </si>
  <si>
    <t>本钢转债</t>
  </si>
  <si>
    <t>鲁泰转债</t>
  </si>
  <si>
    <t>希望转债</t>
  </si>
  <si>
    <t>明电转02</t>
  </si>
  <si>
    <t>祥源转债</t>
  </si>
  <si>
    <t>泰林转债</t>
  </si>
  <si>
    <t>佩蒂转债</t>
  </si>
  <si>
    <t>富瀚转债</t>
  </si>
  <si>
    <t>隆华转债</t>
  </si>
  <si>
    <t>仙乐转债</t>
  </si>
  <si>
    <t>昌红转债</t>
  </si>
  <si>
    <t>乐普转2</t>
  </si>
  <si>
    <t>卫宁转债</t>
  </si>
  <si>
    <t>朗科转债</t>
  </si>
  <si>
    <t>金陵转债</t>
  </si>
  <si>
    <t>三诺转债</t>
  </si>
  <si>
    <t>九洲转2</t>
  </si>
  <si>
    <t>明电转债</t>
  </si>
  <si>
    <t>强力转债</t>
  </si>
  <si>
    <t>宝莱转债</t>
  </si>
  <si>
    <t>万孚转债</t>
  </si>
  <si>
    <t>航新转债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</si>
</sst>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8"/>
  <sheetViews>
    <sheetView tabSelected="1" workbookViewId="0">
      <selection activeCell="A1" sqref="A1:F668"/>
    </sheetView>
  </sheetViews>
  <sheetFormatPr defaultColWidth="9" defaultRowHeight="16.5" outlineLevelCol="5"/>
  <cols>
    <col min="1" max="1" width="7.375" style="1" customWidth="1"/>
    <col min="2" max="2" width="20.375" style="1" customWidth="1"/>
    <col min="3" max="3" width="18.125" style="1" customWidth="1"/>
    <col min="4" max="4" width="7.375" style="1" customWidth="1"/>
    <col min="5" max="5" width="17.5" style="1" customWidth="1"/>
    <col min="6" max="6" width="18.125" style="1" customWidth="1"/>
    <col min="7" max="16384" width="9" style="1"/>
  </cols>
  <sheetData>
    <row r="1" ht="21" spans="1:6">
      <c r="A1" s="2" t="s">
        <v>0</v>
      </c>
      <c r="B1" s="2"/>
      <c r="C1" s="2"/>
      <c r="D1" s="3" t="s">
        <v>1</v>
      </c>
      <c r="E1" s="3"/>
      <c r="F1" s="3"/>
    </row>
    <row r="2" ht="21" spans="1:6">
      <c r="A2" s="4" t="s">
        <v>2</v>
      </c>
      <c r="B2" s="4"/>
      <c r="C2" s="4"/>
      <c r="D2" s="4"/>
      <c r="E2" s="4"/>
      <c r="F2" s="4"/>
    </row>
    <row r="3" ht="21" spans="1:6">
      <c r="A3" s="5" t="s">
        <v>3</v>
      </c>
      <c r="B3" s="5" t="s">
        <v>4</v>
      </c>
      <c r="C3" s="5" t="s">
        <v>5</v>
      </c>
      <c r="D3" s="6" t="s">
        <v>3</v>
      </c>
      <c r="E3" s="6" t="s">
        <v>4</v>
      </c>
      <c r="F3" s="6" t="s">
        <v>5</v>
      </c>
    </row>
    <row r="4" spans="1:6">
      <c r="A4" s="7" t="str">
        <f>"510300"</f>
        <v>510300</v>
      </c>
      <c r="B4" s="7" t="s">
        <v>6</v>
      </c>
      <c r="C4" s="7" t="s">
        <v>7</v>
      </c>
      <c r="D4" s="7" t="str">
        <f>"300750"</f>
        <v>300750</v>
      </c>
      <c r="E4" s="7" t="s">
        <v>8</v>
      </c>
      <c r="F4" s="7" t="s">
        <v>9</v>
      </c>
    </row>
    <row r="5" spans="1:6">
      <c r="A5" s="7" t="str">
        <f>"600030"</f>
        <v>600030</v>
      </c>
      <c r="B5" s="7" t="s">
        <v>10</v>
      </c>
      <c r="C5" s="7" t="s">
        <v>11</v>
      </c>
      <c r="D5" s="7" t="str">
        <f>"601658"</f>
        <v>601658</v>
      </c>
      <c r="E5" s="7" t="s">
        <v>12</v>
      </c>
      <c r="F5" s="7" t="s">
        <v>13</v>
      </c>
    </row>
    <row r="6" spans="1:6">
      <c r="A6" s="7" t="str">
        <f>"000001"</f>
        <v>000001</v>
      </c>
      <c r="B6" s="7" t="s">
        <v>14</v>
      </c>
      <c r="C6" s="7" t="s">
        <v>15</v>
      </c>
      <c r="D6" s="7" t="str">
        <f>"601138"</f>
        <v>601138</v>
      </c>
      <c r="E6" s="7" t="s">
        <v>16</v>
      </c>
      <c r="F6" s="7" t="s">
        <v>17</v>
      </c>
    </row>
    <row r="7" spans="1:6">
      <c r="A7" s="7" t="str">
        <f>"510310"</f>
        <v>510310</v>
      </c>
      <c r="B7" s="7" t="s">
        <v>18</v>
      </c>
      <c r="C7" s="7" t="s">
        <v>19</v>
      </c>
      <c r="D7" s="7" t="str">
        <f>"600276"</f>
        <v>600276</v>
      </c>
      <c r="E7" s="7" t="s">
        <v>20</v>
      </c>
      <c r="F7" s="7" t="s">
        <v>21</v>
      </c>
    </row>
    <row r="8" spans="1:6">
      <c r="A8" s="7" t="str">
        <f>"002352"</f>
        <v>002352</v>
      </c>
      <c r="B8" s="7" t="s">
        <v>22</v>
      </c>
      <c r="C8" s="7" t="s">
        <v>23</v>
      </c>
      <c r="D8" s="7" t="str">
        <f>"600690"</f>
        <v>600690</v>
      </c>
      <c r="E8" s="7" t="s">
        <v>24</v>
      </c>
      <c r="F8" s="7" t="s">
        <v>25</v>
      </c>
    </row>
    <row r="9" spans="1:6">
      <c r="A9" s="7" t="str">
        <f>"000725"</f>
        <v>000725</v>
      </c>
      <c r="B9" s="7" t="s">
        <v>26</v>
      </c>
      <c r="C9" s="7" t="s">
        <v>27</v>
      </c>
      <c r="D9" s="7" t="str">
        <f>"603288"</f>
        <v>603288</v>
      </c>
      <c r="E9" s="7" t="s">
        <v>28</v>
      </c>
      <c r="F9" s="7" t="s">
        <v>29</v>
      </c>
    </row>
    <row r="10" spans="1:6">
      <c r="A10" s="7" t="str">
        <f>"510330"</f>
        <v>510330</v>
      </c>
      <c r="B10" s="7" t="s">
        <v>30</v>
      </c>
      <c r="C10" s="7" t="s">
        <v>31</v>
      </c>
      <c r="D10" s="7" t="str">
        <f>"601818"</f>
        <v>601818</v>
      </c>
      <c r="E10" s="7" t="s">
        <v>32</v>
      </c>
      <c r="F10" s="7" t="s">
        <v>33</v>
      </c>
    </row>
    <row r="11" spans="1:6">
      <c r="A11" s="7" t="str">
        <f>"159919"</f>
        <v>159919</v>
      </c>
      <c r="B11" s="7" t="s">
        <v>6</v>
      </c>
      <c r="C11" s="7" t="s">
        <v>34</v>
      </c>
      <c r="D11" s="7" t="str">
        <f>"600050"</f>
        <v>600050</v>
      </c>
      <c r="E11" s="7" t="s">
        <v>35</v>
      </c>
      <c r="F11" s="7" t="s">
        <v>36</v>
      </c>
    </row>
    <row r="12" spans="1:6">
      <c r="A12" s="7" t="str">
        <f>"601881"</f>
        <v>601881</v>
      </c>
      <c r="B12" s="7" t="s">
        <v>37</v>
      </c>
      <c r="C12" s="7" t="s">
        <v>38</v>
      </c>
      <c r="D12" s="7" t="str">
        <f>"601800"</f>
        <v>601800</v>
      </c>
      <c r="E12" s="7" t="s">
        <v>39</v>
      </c>
      <c r="F12" s="7" t="s">
        <v>40</v>
      </c>
    </row>
    <row r="13" spans="1:6">
      <c r="A13" s="7" t="str">
        <f>"601127"</f>
        <v>601127</v>
      </c>
      <c r="B13" s="7" t="s">
        <v>41</v>
      </c>
      <c r="C13" s="7" t="s">
        <v>42</v>
      </c>
      <c r="D13" s="7" t="str">
        <f>"601211"</f>
        <v>601211</v>
      </c>
      <c r="E13" s="7" t="s">
        <v>43</v>
      </c>
      <c r="F13" s="7" t="s">
        <v>44</v>
      </c>
    </row>
    <row r="14" spans="1:6">
      <c r="A14" s="7" t="str">
        <f>"600837"</f>
        <v>600837</v>
      </c>
      <c r="B14" s="7" t="s">
        <v>45</v>
      </c>
      <c r="C14" s="7" t="s">
        <v>46</v>
      </c>
      <c r="D14" s="7" t="str">
        <f>"600547"</f>
        <v>600547</v>
      </c>
      <c r="E14" s="7" t="s">
        <v>47</v>
      </c>
      <c r="F14" s="7" t="s">
        <v>48</v>
      </c>
    </row>
    <row r="15" spans="1:6">
      <c r="A15" s="7" t="str">
        <f>"601186"</f>
        <v>601186</v>
      </c>
      <c r="B15" s="7" t="s">
        <v>49</v>
      </c>
      <c r="C15" s="7" t="s">
        <v>50</v>
      </c>
      <c r="D15" s="7" t="str">
        <f>"600760"</f>
        <v>600760</v>
      </c>
      <c r="E15" s="7" t="s">
        <v>51</v>
      </c>
      <c r="F15" s="7" t="s">
        <v>52</v>
      </c>
    </row>
    <row r="16" spans="1:6">
      <c r="A16" s="7" t="str">
        <f>"600029"</f>
        <v>600029</v>
      </c>
      <c r="B16" s="7" t="s">
        <v>53</v>
      </c>
      <c r="C16" s="7" t="s">
        <v>54</v>
      </c>
      <c r="D16" s="7" t="str">
        <f>"000166"</f>
        <v>000166</v>
      </c>
      <c r="E16" s="7" t="s">
        <v>55</v>
      </c>
      <c r="F16" s="7" t="s">
        <v>56</v>
      </c>
    </row>
    <row r="17" spans="1:6">
      <c r="A17" s="7" t="str">
        <f>"603195"</f>
        <v>603195</v>
      </c>
      <c r="B17" s="7" t="s">
        <v>57</v>
      </c>
      <c r="C17" s="7" t="s">
        <v>58</v>
      </c>
      <c r="D17" s="7" t="str">
        <f>"600989"</f>
        <v>600989</v>
      </c>
      <c r="E17" s="7" t="s">
        <v>59</v>
      </c>
      <c r="F17" s="7" t="s">
        <v>60</v>
      </c>
    </row>
    <row r="18" spans="1:6">
      <c r="A18" s="7" t="str">
        <f>"600115"</f>
        <v>600115</v>
      </c>
      <c r="B18" s="7" t="s">
        <v>61</v>
      </c>
      <c r="C18" s="7" t="s">
        <v>62</v>
      </c>
      <c r="D18" s="7" t="str">
        <f>"601336"</f>
        <v>601336</v>
      </c>
      <c r="E18" s="7" t="s">
        <v>63</v>
      </c>
      <c r="F18" s="7" t="s">
        <v>64</v>
      </c>
    </row>
    <row r="19" spans="1:6">
      <c r="A19" s="7" t="str">
        <f>"001979"</f>
        <v>001979</v>
      </c>
      <c r="B19" s="7" t="s">
        <v>65</v>
      </c>
      <c r="C19" s="7" t="s">
        <v>66</v>
      </c>
      <c r="D19" s="7" t="str">
        <f>"600015"</f>
        <v>600015</v>
      </c>
      <c r="E19" s="7" t="s">
        <v>67</v>
      </c>
      <c r="F19" s="7" t="s">
        <v>68</v>
      </c>
    </row>
    <row r="20" spans="1:6">
      <c r="A20" s="7" t="str">
        <f>"601669"</f>
        <v>601669</v>
      </c>
      <c r="B20" s="7" t="s">
        <v>69</v>
      </c>
      <c r="C20" s="7" t="s">
        <v>70</v>
      </c>
      <c r="D20" s="7" t="str">
        <f>"002736"</f>
        <v>002736</v>
      </c>
      <c r="E20" s="7" t="s">
        <v>71</v>
      </c>
      <c r="F20" s="7" t="s">
        <v>72</v>
      </c>
    </row>
    <row r="21" spans="1:6">
      <c r="A21" s="7" t="str">
        <f>"601100"</f>
        <v>601100</v>
      </c>
      <c r="B21" s="7" t="s">
        <v>73</v>
      </c>
      <c r="C21" s="7" t="s">
        <v>74</v>
      </c>
      <c r="D21" s="7" t="str">
        <f>"000425"</f>
        <v>000425</v>
      </c>
      <c r="E21" s="7" t="s">
        <v>75</v>
      </c>
      <c r="F21" s="7" t="s">
        <v>76</v>
      </c>
    </row>
    <row r="22" spans="1:6">
      <c r="A22" s="7" t="str">
        <f>"603260"</f>
        <v>603260</v>
      </c>
      <c r="B22" s="7" t="s">
        <v>77</v>
      </c>
      <c r="C22" s="7" t="s">
        <v>78</v>
      </c>
      <c r="D22" s="7" t="str">
        <f>"600026"</f>
        <v>600026</v>
      </c>
      <c r="E22" s="7" t="s">
        <v>79</v>
      </c>
      <c r="F22" s="7" t="s">
        <v>80</v>
      </c>
    </row>
    <row r="23" spans="1:6">
      <c r="A23" s="7" t="str">
        <f>"600027"</f>
        <v>600027</v>
      </c>
      <c r="B23" s="7" t="s">
        <v>81</v>
      </c>
      <c r="C23" s="7" t="s">
        <v>82</v>
      </c>
      <c r="D23" s="7" t="str">
        <f>"688009"</f>
        <v>688009</v>
      </c>
      <c r="E23" s="7" t="s">
        <v>83</v>
      </c>
      <c r="F23" s="7" t="s">
        <v>84</v>
      </c>
    </row>
    <row r="24" spans="1:6">
      <c r="A24" s="7" t="str">
        <f>"300832"</f>
        <v>300832</v>
      </c>
      <c r="B24" s="7" t="s">
        <v>85</v>
      </c>
      <c r="C24" s="7" t="s">
        <v>86</v>
      </c>
      <c r="D24" s="7" t="str">
        <f>"600803"</f>
        <v>600803</v>
      </c>
      <c r="E24" s="7" t="s">
        <v>87</v>
      </c>
      <c r="F24" s="7" t="s">
        <v>88</v>
      </c>
    </row>
    <row r="25" spans="1:6">
      <c r="A25" s="7" t="str">
        <f>"601991"</f>
        <v>601991</v>
      </c>
      <c r="B25" s="7" t="s">
        <v>89</v>
      </c>
      <c r="C25" s="7" t="s">
        <v>90</v>
      </c>
      <c r="D25" s="7" t="str">
        <f>"600415"</f>
        <v>600415</v>
      </c>
      <c r="E25" s="7" t="s">
        <v>91</v>
      </c>
      <c r="F25" s="7" t="s">
        <v>92</v>
      </c>
    </row>
    <row r="26" spans="1:6">
      <c r="A26" s="7" t="str">
        <f>"002252"</f>
        <v>002252</v>
      </c>
      <c r="B26" s="7" t="s">
        <v>93</v>
      </c>
      <c r="C26" s="7" t="s">
        <v>94</v>
      </c>
      <c r="D26" s="7" t="str">
        <f>"000975"</f>
        <v>000975</v>
      </c>
      <c r="E26" s="7" t="s">
        <v>95</v>
      </c>
      <c r="F26" s="7" t="s">
        <v>96</v>
      </c>
    </row>
    <row r="27" spans="1:6">
      <c r="A27" s="7" t="str">
        <f>"600332"</f>
        <v>600332</v>
      </c>
      <c r="B27" s="7" t="s">
        <v>97</v>
      </c>
      <c r="C27" s="7" t="s">
        <v>98</v>
      </c>
      <c r="D27" s="7" t="str">
        <f>"600183"</f>
        <v>600183</v>
      </c>
      <c r="E27" s="7" t="s">
        <v>99</v>
      </c>
      <c r="F27" s="7" t="s">
        <v>100</v>
      </c>
    </row>
    <row r="28" spans="1:6">
      <c r="A28" s="7" t="str">
        <f>"600522"</f>
        <v>600522</v>
      </c>
      <c r="B28" s="7" t="s">
        <v>101</v>
      </c>
      <c r="C28" s="7" t="s">
        <v>102</v>
      </c>
      <c r="D28" s="7" t="str">
        <f>"300628"</f>
        <v>300628</v>
      </c>
      <c r="E28" s="7" t="s">
        <v>103</v>
      </c>
      <c r="F28" s="7" t="s">
        <v>104</v>
      </c>
    </row>
    <row r="29" spans="1:6">
      <c r="A29" s="7" t="str">
        <f>"300394"</f>
        <v>300394</v>
      </c>
      <c r="B29" s="7" t="s">
        <v>105</v>
      </c>
      <c r="C29" s="7" t="s">
        <v>106</v>
      </c>
      <c r="D29" s="7" t="str">
        <f>"601168"</f>
        <v>601168</v>
      </c>
      <c r="E29" s="7" t="s">
        <v>107</v>
      </c>
      <c r="F29" s="7" t="s">
        <v>108</v>
      </c>
    </row>
    <row r="30" spans="1:6">
      <c r="A30" s="7" t="str">
        <f>"601117"</f>
        <v>601117</v>
      </c>
      <c r="B30" s="7" t="s">
        <v>109</v>
      </c>
      <c r="C30" s="7" t="s">
        <v>110</v>
      </c>
      <c r="D30" s="7" t="str">
        <f>"513050"</f>
        <v>513050</v>
      </c>
      <c r="E30" s="7" t="s">
        <v>111</v>
      </c>
      <c r="F30" s="7" t="s">
        <v>112</v>
      </c>
    </row>
    <row r="31" spans="1:6">
      <c r="A31" s="7" t="str">
        <f>"688169"</f>
        <v>688169</v>
      </c>
      <c r="B31" s="7" t="s">
        <v>113</v>
      </c>
      <c r="C31" s="7" t="s">
        <v>114</v>
      </c>
      <c r="D31" s="7" t="str">
        <f>"001286"</f>
        <v>001286</v>
      </c>
      <c r="E31" s="7" t="s">
        <v>115</v>
      </c>
      <c r="F31" s="7" t="s">
        <v>116</v>
      </c>
    </row>
    <row r="32" spans="1:6">
      <c r="A32" s="7" t="str">
        <f>"300442"</f>
        <v>300442</v>
      </c>
      <c r="B32" s="7" t="s">
        <v>117</v>
      </c>
      <c r="C32" s="7" t="s">
        <v>118</v>
      </c>
      <c r="D32" s="7" t="str">
        <f>"002202"</f>
        <v>002202</v>
      </c>
      <c r="E32" s="7" t="s">
        <v>119</v>
      </c>
      <c r="F32" s="7" t="s">
        <v>120</v>
      </c>
    </row>
    <row r="33" spans="1:6">
      <c r="A33" s="7" t="str">
        <f>"688082"</f>
        <v>688082</v>
      </c>
      <c r="B33" s="7" t="s">
        <v>121</v>
      </c>
      <c r="C33" s="7" t="s">
        <v>122</v>
      </c>
      <c r="D33" s="7" t="str">
        <f>"002294"</f>
        <v>002294</v>
      </c>
      <c r="E33" s="7" t="s">
        <v>123</v>
      </c>
      <c r="F33" s="7" t="s">
        <v>124</v>
      </c>
    </row>
    <row r="34" spans="1:6">
      <c r="A34" s="7" t="str">
        <f>"000408"</f>
        <v>000408</v>
      </c>
      <c r="B34" s="7" t="s">
        <v>125</v>
      </c>
      <c r="C34" s="7" t="s">
        <v>126</v>
      </c>
      <c r="D34" s="7" t="str">
        <f>"000513"</f>
        <v>000513</v>
      </c>
      <c r="E34" s="7" t="s">
        <v>127</v>
      </c>
      <c r="F34" s="7" t="s">
        <v>128</v>
      </c>
    </row>
    <row r="35" spans="1:6">
      <c r="A35" s="7" t="str">
        <f>"603605"</f>
        <v>603605</v>
      </c>
      <c r="B35" s="7" t="s">
        <v>129</v>
      </c>
      <c r="C35" s="7" t="s">
        <v>130</v>
      </c>
      <c r="D35" s="7" t="str">
        <f>"000564"</f>
        <v>000564</v>
      </c>
      <c r="E35" s="7" t="s">
        <v>131</v>
      </c>
      <c r="F35" s="7" t="s">
        <v>132</v>
      </c>
    </row>
    <row r="36" spans="1:6">
      <c r="A36" s="7" t="str">
        <f>"688047"</f>
        <v>688047</v>
      </c>
      <c r="B36" s="7" t="s">
        <v>133</v>
      </c>
      <c r="C36" s="7" t="s">
        <v>134</v>
      </c>
      <c r="D36" s="7" t="str">
        <f>"688120"</f>
        <v>688120</v>
      </c>
      <c r="E36" s="7" t="s">
        <v>135</v>
      </c>
      <c r="F36" s="7" t="s">
        <v>136</v>
      </c>
    </row>
    <row r="37" spans="1:6">
      <c r="A37" s="7" t="str">
        <f>"600685"</f>
        <v>600685</v>
      </c>
      <c r="B37" s="7" t="s">
        <v>137</v>
      </c>
      <c r="C37" s="7" t="s">
        <v>138</v>
      </c>
      <c r="D37" s="7" t="str">
        <f>"002532"</f>
        <v>002532</v>
      </c>
      <c r="E37" s="7" t="s">
        <v>139</v>
      </c>
      <c r="F37" s="7" t="s">
        <v>140</v>
      </c>
    </row>
    <row r="38" spans="1:6">
      <c r="A38" s="7" t="str">
        <f>"002078"</f>
        <v>002078</v>
      </c>
      <c r="B38" s="7" t="s">
        <v>141</v>
      </c>
      <c r="C38" s="7" t="s">
        <v>142</v>
      </c>
      <c r="D38" s="7" t="str">
        <f>"600995"</f>
        <v>600995</v>
      </c>
      <c r="E38" s="7" t="s">
        <v>143</v>
      </c>
      <c r="F38" s="7" t="s">
        <v>144</v>
      </c>
    </row>
    <row r="39" spans="1:6">
      <c r="A39" s="7" t="str">
        <f>"600871"</f>
        <v>600871</v>
      </c>
      <c r="B39" s="7" t="s">
        <v>145</v>
      </c>
      <c r="C39" s="7" t="s">
        <v>146</v>
      </c>
      <c r="D39" s="7" t="str">
        <f>"002340"</f>
        <v>002340</v>
      </c>
      <c r="E39" s="7" t="s">
        <v>147</v>
      </c>
      <c r="F39" s="7" t="s">
        <v>148</v>
      </c>
    </row>
    <row r="40" spans="1:6">
      <c r="A40" s="7" t="str">
        <f>"300661"</f>
        <v>300661</v>
      </c>
      <c r="B40" s="7" t="s">
        <v>149</v>
      </c>
      <c r="C40" s="7" t="s">
        <v>150</v>
      </c>
      <c r="D40" s="7" t="str">
        <f>"000729"</f>
        <v>000729</v>
      </c>
      <c r="E40" s="7" t="s">
        <v>151</v>
      </c>
      <c r="F40" s="7" t="s">
        <v>152</v>
      </c>
    </row>
    <row r="41" spans="1:6">
      <c r="A41" s="7" t="str">
        <f>"300765"</f>
        <v>300765</v>
      </c>
      <c r="B41" s="7" t="s">
        <v>153</v>
      </c>
      <c r="C41" s="7" t="s">
        <v>154</v>
      </c>
      <c r="D41" s="7" t="str">
        <f>"600282"</f>
        <v>600282</v>
      </c>
      <c r="E41" s="7" t="s">
        <v>155</v>
      </c>
      <c r="F41" s="7" t="s">
        <v>156</v>
      </c>
    </row>
    <row r="42" spans="1:6">
      <c r="A42" s="7" t="str">
        <f>"002223"</f>
        <v>002223</v>
      </c>
      <c r="B42" s="7" t="s">
        <v>157</v>
      </c>
      <c r="C42" s="7" t="s">
        <v>158</v>
      </c>
      <c r="D42" s="7" t="str">
        <f>"002262"</f>
        <v>002262</v>
      </c>
      <c r="E42" s="7" t="s">
        <v>159</v>
      </c>
      <c r="F42" s="7" t="s">
        <v>160</v>
      </c>
    </row>
    <row r="43" spans="1:6">
      <c r="A43" s="7" t="str">
        <f>"600079"</f>
        <v>600079</v>
      </c>
      <c r="B43" s="7" t="s">
        <v>161</v>
      </c>
      <c r="C43" s="7" t="s">
        <v>162</v>
      </c>
      <c r="D43" s="7" t="str">
        <f>"002966"</f>
        <v>002966</v>
      </c>
      <c r="E43" s="7" t="s">
        <v>163</v>
      </c>
      <c r="F43" s="7" t="s">
        <v>164</v>
      </c>
    </row>
    <row r="44" spans="1:6">
      <c r="A44" s="7" t="str">
        <f>"601866"</f>
        <v>601866</v>
      </c>
      <c r="B44" s="7" t="s">
        <v>165</v>
      </c>
      <c r="C44" s="7" t="s">
        <v>166</v>
      </c>
      <c r="D44" s="7" t="str">
        <f>"603529"</f>
        <v>603529</v>
      </c>
      <c r="E44" s="7" t="s">
        <v>167</v>
      </c>
      <c r="F44" s="7" t="s">
        <v>168</v>
      </c>
    </row>
    <row r="45" spans="1:6">
      <c r="A45" s="7" t="str">
        <f>"601958"</f>
        <v>601958</v>
      </c>
      <c r="B45" s="7" t="s">
        <v>169</v>
      </c>
      <c r="C45" s="7" t="s">
        <v>170</v>
      </c>
      <c r="D45" s="7" t="str">
        <f>"601156"</f>
        <v>601156</v>
      </c>
      <c r="E45" s="7" t="s">
        <v>171</v>
      </c>
      <c r="F45" s="7" t="s">
        <v>172</v>
      </c>
    </row>
    <row r="46" spans="1:6">
      <c r="A46" s="7" t="str">
        <f>"000883"</f>
        <v>000883</v>
      </c>
      <c r="B46" s="7" t="s">
        <v>173</v>
      </c>
      <c r="C46" s="7" t="s">
        <v>174</v>
      </c>
      <c r="D46" s="7" t="str">
        <f>"002984"</f>
        <v>002984</v>
      </c>
      <c r="E46" s="7" t="s">
        <v>175</v>
      </c>
      <c r="F46" s="7" t="s">
        <v>176</v>
      </c>
    </row>
    <row r="47" spans="1:6">
      <c r="A47" s="7" t="str">
        <f>"002353"</f>
        <v>002353</v>
      </c>
      <c r="B47" s="7" t="s">
        <v>177</v>
      </c>
      <c r="C47" s="7" t="s">
        <v>178</v>
      </c>
      <c r="D47" s="7" t="str">
        <f>"600598"</f>
        <v>600598</v>
      </c>
      <c r="E47" s="7" t="s">
        <v>179</v>
      </c>
      <c r="F47" s="7" t="s">
        <v>180</v>
      </c>
    </row>
    <row r="48" spans="1:6">
      <c r="A48" s="7" t="str">
        <f>"000988"</f>
        <v>000988</v>
      </c>
      <c r="B48" s="7" t="s">
        <v>181</v>
      </c>
      <c r="C48" s="7" t="s">
        <v>182</v>
      </c>
      <c r="D48" s="7" t="str">
        <f>"601611"</f>
        <v>601611</v>
      </c>
      <c r="E48" s="7" t="s">
        <v>183</v>
      </c>
      <c r="F48" s="7" t="s">
        <v>184</v>
      </c>
    </row>
    <row r="49" spans="1:6">
      <c r="A49" s="7" t="str">
        <f>"601577"</f>
        <v>601577</v>
      </c>
      <c r="B49" s="7" t="s">
        <v>185</v>
      </c>
      <c r="C49" s="7" t="s">
        <v>186</v>
      </c>
      <c r="D49" s="7" t="str">
        <f>"600098"</f>
        <v>600098</v>
      </c>
      <c r="E49" s="7" t="s">
        <v>187</v>
      </c>
      <c r="F49" s="7" t="s">
        <v>188</v>
      </c>
    </row>
    <row r="50" spans="1:6">
      <c r="A50" s="7" t="str">
        <f>"601990"</f>
        <v>601990</v>
      </c>
      <c r="B50" s="7" t="s">
        <v>189</v>
      </c>
      <c r="C50" s="7" t="s">
        <v>190</v>
      </c>
      <c r="D50" s="7" t="str">
        <f>"600008"</f>
        <v>600008</v>
      </c>
      <c r="E50" s="7" t="s">
        <v>191</v>
      </c>
      <c r="F50" s="7" t="s">
        <v>192</v>
      </c>
    </row>
    <row r="51" spans="1:6">
      <c r="A51" s="7" t="str">
        <f>"000728"</f>
        <v>000728</v>
      </c>
      <c r="B51" s="7" t="s">
        <v>193</v>
      </c>
      <c r="C51" s="7" t="s">
        <v>194</v>
      </c>
      <c r="D51" s="7" t="str">
        <f>"600131"</f>
        <v>600131</v>
      </c>
      <c r="E51" s="7" t="s">
        <v>195</v>
      </c>
      <c r="F51" s="7" t="s">
        <v>196</v>
      </c>
    </row>
    <row r="52" spans="1:6">
      <c r="A52" s="7" t="str">
        <f>"600885"</f>
        <v>600885</v>
      </c>
      <c r="B52" s="7" t="s">
        <v>197</v>
      </c>
      <c r="C52" s="7" t="s">
        <v>198</v>
      </c>
      <c r="D52" s="7" t="str">
        <f>"600143"</f>
        <v>600143</v>
      </c>
      <c r="E52" s="7" t="s">
        <v>199</v>
      </c>
      <c r="F52" s="7" t="s">
        <v>200</v>
      </c>
    </row>
    <row r="53" spans="1:6">
      <c r="A53" s="7" t="str">
        <f>"600873"</f>
        <v>600873</v>
      </c>
      <c r="B53" s="7" t="s">
        <v>201</v>
      </c>
      <c r="C53" s="7" t="s">
        <v>202</v>
      </c>
      <c r="D53" s="7" t="str">
        <f>"002948"</f>
        <v>002948</v>
      </c>
      <c r="E53" s="7" t="s">
        <v>203</v>
      </c>
      <c r="F53" s="7" t="s">
        <v>204</v>
      </c>
    </row>
    <row r="54" spans="1:6">
      <c r="A54" s="7" t="str">
        <f>"513330"</f>
        <v>513330</v>
      </c>
      <c r="B54" s="7" t="s">
        <v>205</v>
      </c>
      <c r="C54" s="7" t="s">
        <v>206</v>
      </c>
      <c r="D54" s="7" t="str">
        <f>"600320"</f>
        <v>600320</v>
      </c>
      <c r="E54" s="7" t="s">
        <v>207</v>
      </c>
      <c r="F54" s="7" t="s">
        <v>208</v>
      </c>
    </row>
    <row r="55" spans="1:6">
      <c r="A55" s="7" t="str">
        <f>"600298"</f>
        <v>600298</v>
      </c>
      <c r="B55" s="7" t="s">
        <v>209</v>
      </c>
      <c r="C55" s="7" t="s">
        <v>210</v>
      </c>
      <c r="D55" s="7" t="str">
        <f>"600373"</f>
        <v>600373</v>
      </c>
      <c r="E55" s="7" t="s">
        <v>211</v>
      </c>
      <c r="F55" s="7" t="s">
        <v>212</v>
      </c>
    </row>
    <row r="56" spans="1:6">
      <c r="A56" s="7" t="str">
        <f>"002608"</f>
        <v>002608</v>
      </c>
      <c r="B56" s="7" t="s">
        <v>213</v>
      </c>
      <c r="C56" s="7" t="s">
        <v>214</v>
      </c>
      <c r="D56" s="7" t="str">
        <f>"002423"</f>
        <v>002423</v>
      </c>
      <c r="E56" s="7" t="s">
        <v>215</v>
      </c>
      <c r="F56" s="7" t="s">
        <v>216</v>
      </c>
    </row>
    <row r="57" spans="1:6">
      <c r="A57" s="7" t="str">
        <f>"002409"</f>
        <v>002409</v>
      </c>
      <c r="B57" s="7" t="s">
        <v>217</v>
      </c>
      <c r="C57" s="7" t="s">
        <v>218</v>
      </c>
      <c r="D57" s="7" t="str">
        <f>"159920"</f>
        <v>159920</v>
      </c>
      <c r="E57" s="7" t="s">
        <v>219</v>
      </c>
      <c r="F57" s="7" t="s">
        <v>220</v>
      </c>
    </row>
    <row r="58" spans="1:6">
      <c r="A58" s="7" t="str">
        <f>"600497"</f>
        <v>600497</v>
      </c>
      <c r="B58" s="7" t="s">
        <v>221</v>
      </c>
      <c r="C58" s="7" t="s">
        <v>222</v>
      </c>
      <c r="D58" s="7" t="str">
        <f>"002773"</f>
        <v>002773</v>
      </c>
      <c r="E58" s="7" t="s">
        <v>223</v>
      </c>
      <c r="F58" s="7" t="s">
        <v>224</v>
      </c>
    </row>
    <row r="59" spans="1:6">
      <c r="A59" s="7" t="str">
        <f>"002185"</f>
        <v>002185</v>
      </c>
      <c r="B59" s="7" t="s">
        <v>225</v>
      </c>
      <c r="C59" s="7" t="s">
        <v>226</v>
      </c>
      <c r="D59" s="7" t="str">
        <f>"688318"</f>
        <v>688318</v>
      </c>
      <c r="E59" s="7" t="s">
        <v>227</v>
      </c>
      <c r="F59" s="7" t="s">
        <v>228</v>
      </c>
    </row>
    <row r="60" spans="1:6">
      <c r="A60" s="7" t="str">
        <f>"600518"</f>
        <v>600518</v>
      </c>
      <c r="B60" s="7" t="s">
        <v>229</v>
      </c>
      <c r="C60" s="7" t="s">
        <v>230</v>
      </c>
      <c r="D60" s="7" t="str">
        <f>"002837"</f>
        <v>002837</v>
      </c>
      <c r="E60" s="7" t="s">
        <v>231</v>
      </c>
      <c r="F60" s="7" t="s">
        <v>232</v>
      </c>
    </row>
    <row r="61" spans="1:6">
      <c r="A61" s="7" t="str">
        <f>"000738"</f>
        <v>000738</v>
      </c>
      <c r="B61" s="7" t="s">
        <v>233</v>
      </c>
      <c r="C61" s="7" t="s">
        <v>234</v>
      </c>
      <c r="D61" s="7" t="str">
        <f>"000766"</f>
        <v>000766</v>
      </c>
      <c r="E61" s="7" t="s">
        <v>235</v>
      </c>
      <c r="F61" s="7" t="s">
        <v>236</v>
      </c>
    </row>
    <row r="62" spans="1:6">
      <c r="A62" s="7" t="str">
        <f>"600369"</f>
        <v>600369</v>
      </c>
      <c r="B62" s="7" t="s">
        <v>237</v>
      </c>
      <c r="C62" s="7" t="s">
        <v>238</v>
      </c>
      <c r="D62" s="7" t="str">
        <f>"000415"</f>
        <v>000415</v>
      </c>
      <c r="E62" s="7" t="s">
        <v>239</v>
      </c>
      <c r="F62" s="7" t="s">
        <v>240</v>
      </c>
    </row>
    <row r="63" spans="1:6">
      <c r="A63" s="7" t="str">
        <f>"300114"</f>
        <v>300114</v>
      </c>
      <c r="B63" s="7" t="s">
        <v>241</v>
      </c>
      <c r="C63" s="7" t="s">
        <v>242</v>
      </c>
      <c r="D63" s="7" t="str">
        <f>"601677"</f>
        <v>601677</v>
      </c>
      <c r="E63" s="7" t="s">
        <v>243</v>
      </c>
      <c r="F63" s="7" t="s">
        <v>244</v>
      </c>
    </row>
    <row r="64" spans="1:6">
      <c r="A64" s="7" t="str">
        <f>"002157"</f>
        <v>002157</v>
      </c>
      <c r="B64" s="7" t="s">
        <v>245</v>
      </c>
      <c r="C64" s="7" t="s">
        <v>246</v>
      </c>
      <c r="D64" s="7" t="str">
        <f>"601107"</f>
        <v>601107</v>
      </c>
      <c r="E64" s="7" t="s">
        <v>247</v>
      </c>
      <c r="F64" s="7" t="s">
        <v>248</v>
      </c>
    </row>
    <row r="65" spans="1:6">
      <c r="A65" s="7" t="str">
        <f>"600021"</f>
        <v>600021</v>
      </c>
      <c r="B65" s="7" t="s">
        <v>249</v>
      </c>
      <c r="C65" s="7" t="s">
        <v>250</v>
      </c>
      <c r="D65" s="7" t="str">
        <f>"600452"</f>
        <v>600452</v>
      </c>
      <c r="E65" s="7" t="s">
        <v>251</v>
      </c>
      <c r="F65" s="7" t="s">
        <v>252</v>
      </c>
    </row>
    <row r="66" spans="1:6">
      <c r="A66" s="7" t="str">
        <f>"600549"</f>
        <v>600549</v>
      </c>
      <c r="B66" s="7" t="s">
        <v>253</v>
      </c>
      <c r="C66" s="7" t="s">
        <v>250</v>
      </c>
      <c r="D66" s="7" t="str">
        <f>"300458"</f>
        <v>300458</v>
      </c>
      <c r="E66" s="7" t="s">
        <v>254</v>
      </c>
      <c r="F66" s="7" t="s">
        <v>255</v>
      </c>
    </row>
    <row r="67" spans="1:6">
      <c r="A67" s="7" t="str">
        <f>"600879"</f>
        <v>600879</v>
      </c>
      <c r="B67" s="7" t="s">
        <v>256</v>
      </c>
      <c r="C67" s="7" t="s">
        <v>257</v>
      </c>
      <c r="D67" s="7" t="str">
        <f>"002468"</f>
        <v>002468</v>
      </c>
      <c r="E67" s="7" t="s">
        <v>258</v>
      </c>
      <c r="F67" s="7" t="s">
        <v>259</v>
      </c>
    </row>
    <row r="68" spans="1:6">
      <c r="A68" s="7" t="str">
        <f>"601963"</f>
        <v>601963</v>
      </c>
      <c r="B68" s="7" t="s">
        <v>260</v>
      </c>
      <c r="C68" s="7" t="s">
        <v>261</v>
      </c>
      <c r="D68" s="7" t="str">
        <f>"000810"</f>
        <v>000810</v>
      </c>
      <c r="E68" s="7" t="s">
        <v>262</v>
      </c>
      <c r="F68" s="7" t="s">
        <v>263</v>
      </c>
    </row>
    <row r="69" spans="1:6">
      <c r="A69" s="7" t="str">
        <f>"601228"</f>
        <v>601228</v>
      </c>
      <c r="B69" s="7" t="s">
        <v>264</v>
      </c>
      <c r="C69" s="7" t="s">
        <v>265</v>
      </c>
      <c r="D69" s="7" t="str">
        <f>"000875"</f>
        <v>000875</v>
      </c>
      <c r="E69" s="7" t="s">
        <v>266</v>
      </c>
      <c r="F69" s="7" t="s">
        <v>267</v>
      </c>
    </row>
    <row r="70" spans="1:6">
      <c r="A70" s="7" t="str">
        <f>"600582"</f>
        <v>600582</v>
      </c>
      <c r="B70" s="7" t="s">
        <v>268</v>
      </c>
      <c r="C70" s="7" t="s">
        <v>269</v>
      </c>
      <c r="D70" s="7" t="str">
        <f>"600717"</f>
        <v>600717</v>
      </c>
      <c r="E70" s="7" t="s">
        <v>270</v>
      </c>
      <c r="F70" s="7" t="s">
        <v>271</v>
      </c>
    </row>
    <row r="71" spans="1:6">
      <c r="A71" s="7" t="str">
        <f>"603298"</f>
        <v>603298</v>
      </c>
      <c r="B71" s="7" t="s">
        <v>272</v>
      </c>
      <c r="C71" s="7" t="s">
        <v>273</v>
      </c>
      <c r="D71" s="7" t="str">
        <f>"002911"</f>
        <v>002911</v>
      </c>
      <c r="E71" s="7" t="s">
        <v>274</v>
      </c>
      <c r="F71" s="7" t="s">
        <v>275</v>
      </c>
    </row>
    <row r="72" spans="1:6">
      <c r="A72" s="7" t="str">
        <f>"000960"</f>
        <v>000960</v>
      </c>
      <c r="B72" s="7" t="s">
        <v>276</v>
      </c>
      <c r="C72" s="7" t="s">
        <v>277</v>
      </c>
      <c r="D72" s="7" t="str">
        <f>"002139"</f>
        <v>002139</v>
      </c>
      <c r="E72" s="7" t="s">
        <v>278</v>
      </c>
      <c r="F72" s="7" t="s">
        <v>279</v>
      </c>
    </row>
    <row r="73" spans="1:6">
      <c r="A73" s="7" t="str">
        <f>"000878"</f>
        <v>000878</v>
      </c>
      <c r="B73" s="7" t="s">
        <v>280</v>
      </c>
      <c r="C73" s="7" t="s">
        <v>281</v>
      </c>
      <c r="D73" s="7" t="str">
        <f>"600461"</f>
        <v>600461</v>
      </c>
      <c r="E73" s="7" t="s">
        <v>282</v>
      </c>
      <c r="F73" s="7" t="s">
        <v>283</v>
      </c>
    </row>
    <row r="74" spans="1:6">
      <c r="A74" s="7" t="str">
        <f>"600511"</f>
        <v>600511</v>
      </c>
      <c r="B74" s="7" t="s">
        <v>284</v>
      </c>
      <c r="C74" s="7" t="s">
        <v>285</v>
      </c>
      <c r="D74" s="7" t="str">
        <f>"511220"</f>
        <v>511220</v>
      </c>
      <c r="E74" s="7" t="s">
        <v>286</v>
      </c>
      <c r="F74" s="7" t="s">
        <v>287</v>
      </c>
    </row>
    <row r="75" spans="1:6">
      <c r="A75" s="7" t="str">
        <f>"600704"</f>
        <v>600704</v>
      </c>
      <c r="B75" s="7" t="s">
        <v>288</v>
      </c>
      <c r="C75" s="7" t="s">
        <v>289</v>
      </c>
      <c r="D75" s="7" t="str">
        <f>"688629"</f>
        <v>688629</v>
      </c>
      <c r="E75" s="7" t="s">
        <v>290</v>
      </c>
      <c r="F75" s="7" t="s">
        <v>291</v>
      </c>
    </row>
    <row r="76" spans="1:6">
      <c r="A76" s="7" t="str">
        <f>"600535"</f>
        <v>600535</v>
      </c>
      <c r="B76" s="7" t="s">
        <v>292</v>
      </c>
      <c r="C76" s="7" t="s">
        <v>293</v>
      </c>
      <c r="D76" s="7" t="str">
        <f>"002332"</f>
        <v>002332</v>
      </c>
      <c r="E76" s="7" t="s">
        <v>294</v>
      </c>
      <c r="F76" s="7" t="s">
        <v>295</v>
      </c>
    </row>
    <row r="77" spans="1:6">
      <c r="A77" s="7" t="str">
        <f>"600909"</f>
        <v>600909</v>
      </c>
      <c r="B77" s="7" t="s">
        <v>296</v>
      </c>
      <c r="C77" s="7" t="s">
        <v>297</v>
      </c>
      <c r="D77" s="7" t="str">
        <f>"600908"</f>
        <v>600908</v>
      </c>
      <c r="E77" s="7" t="s">
        <v>298</v>
      </c>
      <c r="F77" s="7" t="s">
        <v>299</v>
      </c>
    </row>
    <row r="78" spans="1:6">
      <c r="A78" s="7" t="str">
        <f>"513180"</f>
        <v>513180</v>
      </c>
      <c r="B78" s="7" t="s">
        <v>300</v>
      </c>
      <c r="C78" s="7" t="s">
        <v>301</v>
      </c>
      <c r="D78" s="7" t="str">
        <f>"603235"</f>
        <v>603235</v>
      </c>
      <c r="E78" s="7" t="s">
        <v>302</v>
      </c>
      <c r="F78" s="7" t="s">
        <v>303</v>
      </c>
    </row>
    <row r="79" spans="1:6">
      <c r="A79" s="7" t="str">
        <f>"600901"</f>
        <v>600901</v>
      </c>
      <c r="B79" s="7" t="s">
        <v>304</v>
      </c>
      <c r="C79" s="7" t="s">
        <v>305</v>
      </c>
      <c r="D79" s="7" t="str">
        <f>"001309"</f>
        <v>001309</v>
      </c>
      <c r="E79" s="7" t="s">
        <v>306</v>
      </c>
      <c r="F79" s="7" t="s">
        <v>307</v>
      </c>
    </row>
    <row r="80" spans="1:6">
      <c r="A80" s="7" t="str">
        <f>"002138"</f>
        <v>002138</v>
      </c>
      <c r="B80" s="7" t="s">
        <v>308</v>
      </c>
      <c r="C80" s="7" t="s">
        <v>309</v>
      </c>
      <c r="D80" s="7" t="str">
        <f>"002701"</f>
        <v>002701</v>
      </c>
      <c r="E80" s="7" t="s">
        <v>310</v>
      </c>
      <c r="F80" s="7" t="s">
        <v>311</v>
      </c>
    </row>
    <row r="81" spans="1:6">
      <c r="A81" s="7" t="str">
        <f>"600673"</f>
        <v>600673</v>
      </c>
      <c r="B81" s="7" t="s">
        <v>312</v>
      </c>
      <c r="C81" s="7" t="s">
        <v>313</v>
      </c>
      <c r="D81" s="7" t="str">
        <f>"688289"</f>
        <v>688289</v>
      </c>
      <c r="E81" s="7" t="s">
        <v>314</v>
      </c>
      <c r="F81" s="7" t="s">
        <v>315</v>
      </c>
    </row>
    <row r="82" spans="1:6">
      <c r="A82" s="7" t="str">
        <f>"600548"</f>
        <v>600548</v>
      </c>
      <c r="B82" s="7" t="s">
        <v>316</v>
      </c>
      <c r="C82" s="7" t="s">
        <v>317</v>
      </c>
      <c r="D82" s="7" t="str">
        <f>"000719"</f>
        <v>000719</v>
      </c>
      <c r="E82" s="7" t="s">
        <v>318</v>
      </c>
      <c r="F82" s="7" t="s">
        <v>319</v>
      </c>
    </row>
    <row r="83" spans="1:6">
      <c r="A83" s="7" t="str">
        <f>"300373"</f>
        <v>300373</v>
      </c>
      <c r="B83" s="7" t="s">
        <v>320</v>
      </c>
      <c r="C83" s="7" t="s">
        <v>321</v>
      </c>
      <c r="D83" s="7" t="str">
        <f>"600993"</f>
        <v>600993</v>
      </c>
      <c r="E83" s="7" t="s">
        <v>322</v>
      </c>
      <c r="F83" s="7" t="s">
        <v>323</v>
      </c>
    </row>
    <row r="84" spans="1:6">
      <c r="A84" s="7" t="str">
        <f>"601128"</f>
        <v>601128</v>
      </c>
      <c r="B84" s="7" t="s">
        <v>324</v>
      </c>
      <c r="C84" s="7" t="s">
        <v>325</v>
      </c>
      <c r="D84" s="7" t="str">
        <f>"511030"</f>
        <v>511030</v>
      </c>
      <c r="E84" s="7" t="s">
        <v>326</v>
      </c>
      <c r="F84" s="7" t="s">
        <v>327</v>
      </c>
    </row>
    <row r="85" spans="1:6">
      <c r="A85" s="7" t="str">
        <f>"510180"</f>
        <v>510180</v>
      </c>
      <c r="B85" s="7" t="s">
        <v>328</v>
      </c>
      <c r="C85" s="7" t="s">
        <v>329</v>
      </c>
      <c r="D85" s="7" t="str">
        <f>"600269"</f>
        <v>600269</v>
      </c>
      <c r="E85" s="7" t="s">
        <v>330</v>
      </c>
      <c r="F85" s="7" t="s">
        <v>331</v>
      </c>
    </row>
    <row r="86" spans="1:6">
      <c r="A86" s="7" t="str">
        <f>"601139"</f>
        <v>601139</v>
      </c>
      <c r="B86" s="7" t="s">
        <v>332</v>
      </c>
      <c r="C86" s="7" t="s">
        <v>333</v>
      </c>
      <c r="D86" s="7" t="str">
        <f>"300083"</f>
        <v>300083</v>
      </c>
      <c r="E86" s="7" t="s">
        <v>334</v>
      </c>
      <c r="F86" s="7" t="s">
        <v>335</v>
      </c>
    </row>
    <row r="87" spans="1:6">
      <c r="A87" s="7" t="str">
        <f>"601997"</f>
        <v>601997</v>
      </c>
      <c r="B87" s="7" t="s">
        <v>336</v>
      </c>
      <c r="C87" s="7" t="s">
        <v>337</v>
      </c>
      <c r="D87" s="7" t="str">
        <f>"605507"</f>
        <v>605507</v>
      </c>
      <c r="E87" s="7" t="s">
        <v>338</v>
      </c>
      <c r="F87" s="7" t="s">
        <v>339</v>
      </c>
    </row>
    <row r="88" spans="1:6">
      <c r="A88" s="7" t="str">
        <f>"600820"</f>
        <v>600820</v>
      </c>
      <c r="B88" s="7" t="s">
        <v>340</v>
      </c>
      <c r="C88" s="7" t="s">
        <v>341</v>
      </c>
      <c r="D88" s="7" t="str">
        <f>"002053"</f>
        <v>002053</v>
      </c>
      <c r="E88" s="7" t="s">
        <v>342</v>
      </c>
      <c r="F88" s="7" t="s">
        <v>343</v>
      </c>
    </row>
    <row r="89" spans="1:6">
      <c r="A89" s="7" t="str">
        <f>"002670"</f>
        <v>002670</v>
      </c>
      <c r="B89" s="7" t="s">
        <v>344</v>
      </c>
      <c r="C89" s="7" t="s">
        <v>345</v>
      </c>
      <c r="D89" s="7" t="str">
        <f>"002895"</f>
        <v>002895</v>
      </c>
      <c r="E89" s="7" t="s">
        <v>346</v>
      </c>
      <c r="F89" s="7" t="s">
        <v>347</v>
      </c>
    </row>
    <row r="90" spans="1:6">
      <c r="A90" s="7" t="str">
        <f>"511380"</f>
        <v>511380</v>
      </c>
      <c r="B90" s="7" t="s">
        <v>348</v>
      </c>
      <c r="C90" s="7" t="s">
        <v>349</v>
      </c>
      <c r="D90" s="7" t="str">
        <f>"000829"</f>
        <v>000829</v>
      </c>
      <c r="E90" s="7" t="s">
        <v>350</v>
      </c>
      <c r="F90" s="7" t="s">
        <v>351</v>
      </c>
    </row>
    <row r="91" spans="1:6">
      <c r="A91" s="7" t="str">
        <f>"600339"</f>
        <v>600339</v>
      </c>
      <c r="B91" s="7" t="s">
        <v>352</v>
      </c>
      <c r="C91" s="7" t="s">
        <v>353</v>
      </c>
      <c r="D91" s="7" t="str">
        <f>"002807"</f>
        <v>002807</v>
      </c>
      <c r="E91" s="7" t="s">
        <v>354</v>
      </c>
      <c r="F91" s="7" t="s">
        <v>355</v>
      </c>
    </row>
    <row r="92" spans="1:6">
      <c r="A92" s="7" t="str">
        <f>"600737"</f>
        <v>600737</v>
      </c>
      <c r="B92" s="7" t="s">
        <v>356</v>
      </c>
      <c r="C92" s="7" t="s">
        <v>357</v>
      </c>
      <c r="D92" s="7" t="str">
        <f>"600163"</f>
        <v>600163</v>
      </c>
      <c r="E92" s="7" t="s">
        <v>358</v>
      </c>
      <c r="F92" s="7" t="s">
        <v>359</v>
      </c>
    </row>
    <row r="93" spans="1:6">
      <c r="A93" s="7" t="str">
        <f>"300002"</f>
        <v>300002</v>
      </c>
      <c r="B93" s="7" t="s">
        <v>360</v>
      </c>
      <c r="C93" s="7" t="s">
        <v>361</v>
      </c>
      <c r="D93" s="7" t="str">
        <f>"603323"</f>
        <v>603323</v>
      </c>
      <c r="E93" s="7" t="s">
        <v>362</v>
      </c>
      <c r="F93" s="7" t="s">
        <v>363</v>
      </c>
    </row>
    <row r="94" spans="1:6">
      <c r="A94" s="7" t="str">
        <f>"000951"</f>
        <v>000951</v>
      </c>
      <c r="B94" s="7" t="s">
        <v>364</v>
      </c>
      <c r="C94" s="7" t="s">
        <v>365</v>
      </c>
      <c r="D94" s="7" t="str">
        <f>"512890"</f>
        <v>512890</v>
      </c>
      <c r="E94" s="7" t="s">
        <v>366</v>
      </c>
      <c r="F94" s="7" t="s">
        <v>367</v>
      </c>
    </row>
    <row r="95" spans="1:6">
      <c r="A95" s="7" t="str">
        <f>"510880"</f>
        <v>510880</v>
      </c>
      <c r="B95" s="7" t="s">
        <v>368</v>
      </c>
      <c r="C95" s="7" t="s">
        <v>369</v>
      </c>
      <c r="D95" s="7" t="str">
        <f>"002043"</f>
        <v>002043</v>
      </c>
      <c r="E95" s="7" t="s">
        <v>370</v>
      </c>
      <c r="F95" s="7" t="s">
        <v>371</v>
      </c>
    </row>
    <row r="96" spans="1:6">
      <c r="A96" s="7" t="str">
        <f>"600562"</f>
        <v>600562</v>
      </c>
      <c r="B96" s="7" t="s">
        <v>372</v>
      </c>
      <c r="C96" s="7" t="s">
        <v>373</v>
      </c>
      <c r="D96" s="7" t="str">
        <f>"300319"</f>
        <v>300319</v>
      </c>
      <c r="E96" s="7" t="s">
        <v>374</v>
      </c>
      <c r="F96" s="7" t="s">
        <v>375</v>
      </c>
    </row>
    <row r="97" spans="1:6">
      <c r="A97" s="7" t="str">
        <f>"300761"</f>
        <v>300761</v>
      </c>
      <c r="B97" s="7" t="s">
        <v>376</v>
      </c>
      <c r="C97" s="7" t="s">
        <v>377</v>
      </c>
      <c r="D97" s="7" t="str">
        <f>"600210"</f>
        <v>600210</v>
      </c>
      <c r="E97" s="7" t="s">
        <v>378</v>
      </c>
      <c r="F97" s="7" t="s">
        <v>379</v>
      </c>
    </row>
    <row r="98" spans="1:6">
      <c r="A98" s="7" t="str">
        <f>"000012"</f>
        <v>000012</v>
      </c>
      <c r="B98" s="7" t="s">
        <v>380</v>
      </c>
      <c r="C98" s="7" t="s">
        <v>381</v>
      </c>
      <c r="D98" s="7" t="str">
        <f>"603227"</f>
        <v>603227</v>
      </c>
      <c r="E98" s="7" t="s">
        <v>382</v>
      </c>
      <c r="F98" s="7" t="s">
        <v>383</v>
      </c>
    </row>
    <row r="99" spans="1:6">
      <c r="A99" s="7" t="str">
        <f>"002408"</f>
        <v>002408</v>
      </c>
      <c r="B99" s="7" t="s">
        <v>384</v>
      </c>
      <c r="C99" s="7" t="s">
        <v>385</v>
      </c>
      <c r="D99" s="7" t="str">
        <f>"300180"</f>
        <v>300180</v>
      </c>
      <c r="E99" s="7" t="s">
        <v>386</v>
      </c>
      <c r="F99" s="7" t="s">
        <v>387</v>
      </c>
    </row>
    <row r="100" spans="1:6">
      <c r="A100" s="7" t="str">
        <f>"002683"</f>
        <v>002683</v>
      </c>
      <c r="B100" s="7" t="s">
        <v>388</v>
      </c>
      <c r="C100" s="7" t="s">
        <v>389</v>
      </c>
      <c r="D100" s="7" t="str">
        <f>"603992"</f>
        <v>603992</v>
      </c>
      <c r="E100" s="7" t="s">
        <v>390</v>
      </c>
      <c r="F100" s="7" t="s">
        <v>391</v>
      </c>
    </row>
    <row r="101" spans="1:6">
      <c r="A101" s="7" t="str">
        <f>"000887"</f>
        <v>000887</v>
      </c>
      <c r="B101" s="7" t="s">
        <v>392</v>
      </c>
      <c r="C101" s="7" t="s">
        <v>393</v>
      </c>
      <c r="D101" s="7" t="str">
        <f>"002378"</f>
        <v>002378</v>
      </c>
      <c r="E101" s="7" t="s">
        <v>394</v>
      </c>
      <c r="F101" s="7" t="s">
        <v>395</v>
      </c>
    </row>
    <row r="102" spans="1:6">
      <c r="A102" s="7" t="str">
        <f>"688248"</f>
        <v>688248</v>
      </c>
      <c r="B102" s="7" t="s">
        <v>396</v>
      </c>
      <c r="C102" s="7" t="s">
        <v>397</v>
      </c>
      <c r="D102" s="7" t="str">
        <f>"002884"</f>
        <v>002884</v>
      </c>
      <c r="E102" s="7" t="s">
        <v>398</v>
      </c>
      <c r="F102" s="7" t="s">
        <v>399</v>
      </c>
    </row>
    <row r="103" spans="1:6">
      <c r="A103" s="7" t="str">
        <f>"300346"</f>
        <v>300346</v>
      </c>
      <c r="B103" s="7" t="s">
        <v>400</v>
      </c>
      <c r="C103" s="7" t="s">
        <v>401</v>
      </c>
      <c r="D103" s="7" t="str">
        <f>"002749"</f>
        <v>002749</v>
      </c>
      <c r="E103" s="7" t="s">
        <v>402</v>
      </c>
      <c r="F103" s="7" t="s">
        <v>403</v>
      </c>
    </row>
    <row r="104" spans="1:6">
      <c r="A104" s="7" t="str">
        <f>"000563"</f>
        <v>000563</v>
      </c>
      <c r="B104" s="7" t="s">
        <v>404</v>
      </c>
      <c r="C104" s="7" t="s">
        <v>405</v>
      </c>
      <c r="D104" s="7" t="str">
        <f>"002489"</f>
        <v>002489</v>
      </c>
      <c r="E104" s="7" t="s">
        <v>406</v>
      </c>
      <c r="F104" s="7" t="s">
        <v>407</v>
      </c>
    </row>
    <row r="105" spans="1:6">
      <c r="A105" s="7" t="str">
        <f>"513130"</f>
        <v>513130</v>
      </c>
      <c r="B105" s="7" t="s">
        <v>408</v>
      </c>
      <c r="C105" s="7" t="s">
        <v>409</v>
      </c>
      <c r="D105" s="7" t="str">
        <f>"300256"</f>
        <v>300256</v>
      </c>
      <c r="E105" s="7" t="s">
        <v>410</v>
      </c>
      <c r="F105" s="7" t="s">
        <v>411</v>
      </c>
    </row>
    <row r="106" spans="1:6">
      <c r="A106" s="7" t="str">
        <f>"002958"</f>
        <v>002958</v>
      </c>
      <c r="B106" s="7" t="s">
        <v>412</v>
      </c>
      <c r="C106" s="7" t="s">
        <v>413</v>
      </c>
      <c r="D106" s="7" t="str">
        <f>"002379"</f>
        <v>002379</v>
      </c>
      <c r="E106" s="7" t="s">
        <v>414</v>
      </c>
      <c r="F106" s="7" t="s">
        <v>415</v>
      </c>
    </row>
    <row r="107" spans="1:6">
      <c r="A107" s="7" t="str">
        <f>"300298"</f>
        <v>300298</v>
      </c>
      <c r="B107" s="7" t="s">
        <v>416</v>
      </c>
      <c r="C107" s="7" t="s">
        <v>417</v>
      </c>
      <c r="D107" s="7" t="str">
        <f>"002970"</f>
        <v>002970</v>
      </c>
      <c r="E107" s="7" t="s">
        <v>418</v>
      </c>
      <c r="F107" s="7" t="s">
        <v>419</v>
      </c>
    </row>
    <row r="108" spans="1:6">
      <c r="A108" s="7" t="str">
        <f>"300666"</f>
        <v>300666</v>
      </c>
      <c r="B108" s="7" t="s">
        <v>420</v>
      </c>
      <c r="C108" s="7" t="s">
        <v>421</v>
      </c>
      <c r="D108" s="7" t="str">
        <f>"600551"</f>
        <v>600551</v>
      </c>
      <c r="E108" s="7" t="s">
        <v>422</v>
      </c>
      <c r="F108" s="7" t="s">
        <v>423</v>
      </c>
    </row>
    <row r="109" spans="1:6">
      <c r="A109" s="7" t="str">
        <f>"601952"</f>
        <v>601952</v>
      </c>
      <c r="B109" s="7" t="s">
        <v>424</v>
      </c>
      <c r="C109" s="7" t="s">
        <v>425</v>
      </c>
      <c r="D109" s="7" t="str">
        <f>"002035"</f>
        <v>002035</v>
      </c>
      <c r="E109" s="7" t="s">
        <v>426</v>
      </c>
      <c r="F109" s="7" t="s">
        <v>427</v>
      </c>
    </row>
    <row r="110" spans="1:6">
      <c r="A110" s="7" t="str">
        <f>"688582"</f>
        <v>688582</v>
      </c>
      <c r="B110" s="7" t="s">
        <v>428</v>
      </c>
      <c r="C110" s="7" t="s">
        <v>429</v>
      </c>
      <c r="D110" s="7" t="str">
        <f>"300293"</f>
        <v>300293</v>
      </c>
      <c r="E110" s="7" t="s">
        <v>430</v>
      </c>
      <c r="F110" s="7" t="s">
        <v>431</v>
      </c>
    </row>
    <row r="111" spans="1:6">
      <c r="A111" s="7" t="str">
        <f>"600750"</f>
        <v>600750</v>
      </c>
      <c r="B111" s="7" t="s">
        <v>432</v>
      </c>
      <c r="C111" s="7" t="s">
        <v>433</v>
      </c>
      <c r="D111" s="7" t="str">
        <f>"002016"</f>
        <v>002016</v>
      </c>
      <c r="E111" s="7" t="s">
        <v>434</v>
      </c>
      <c r="F111" s="7" t="s">
        <v>435</v>
      </c>
    </row>
    <row r="112" spans="1:6">
      <c r="A112" s="7" t="str">
        <f>"159792"</f>
        <v>159792</v>
      </c>
      <c r="B112" s="7" t="s">
        <v>436</v>
      </c>
      <c r="C112" s="7" t="s">
        <v>437</v>
      </c>
      <c r="D112" s="7" t="str">
        <f>"301383"</f>
        <v>301383</v>
      </c>
      <c r="E112" s="7" t="s">
        <v>438</v>
      </c>
      <c r="F112" s="7" t="s">
        <v>439</v>
      </c>
    </row>
    <row r="113" spans="1:6">
      <c r="A113" s="7" t="str">
        <f>"601369"</f>
        <v>601369</v>
      </c>
      <c r="B113" s="7" t="s">
        <v>440</v>
      </c>
      <c r="C113" s="7" t="s">
        <v>441</v>
      </c>
      <c r="D113" s="7" t="str">
        <f>"603111"</f>
        <v>603111</v>
      </c>
      <c r="E113" s="7" t="s">
        <v>442</v>
      </c>
      <c r="F113" s="7" t="s">
        <v>443</v>
      </c>
    </row>
    <row r="114" spans="1:6">
      <c r="A114" s="7" t="str">
        <f>"600623"</f>
        <v>600623</v>
      </c>
      <c r="B114" s="7" t="s">
        <v>444</v>
      </c>
      <c r="C114" s="7" t="s">
        <v>445</v>
      </c>
      <c r="D114" s="7" t="str">
        <f>"601199"</f>
        <v>601199</v>
      </c>
      <c r="E114" s="7" t="s">
        <v>446</v>
      </c>
      <c r="F114" s="7" t="s">
        <v>447</v>
      </c>
    </row>
    <row r="115" spans="1:6">
      <c r="A115" s="7" t="str">
        <f>"603638"</f>
        <v>603638</v>
      </c>
      <c r="B115" s="7" t="s">
        <v>448</v>
      </c>
      <c r="C115" s="7" t="s">
        <v>449</v>
      </c>
      <c r="D115" s="7" t="str">
        <f>"603929"</f>
        <v>603929</v>
      </c>
      <c r="E115" s="7" t="s">
        <v>450</v>
      </c>
      <c r="F115" s="7" t="s">
        <v>451</v>
      </c>
    </row>
    <row r="116" spans="1:6">
      <c r="A116" s="7" t="str">
        <f>"601187"</f>
        <v>601187</v>
      </c>
      <c r="B116" s="7" t="s">
        <v>452</v>
      </c>
      <c r="C116" s="7" t="s">
        <v>453</v>
      </c>
      <c r="D116" s="7" t="str">
        <f>"300322"</f>
        <v>300322</v>
      </c>
      <c r="E116" s="7" t="s">
        <v>454</v>
      </c>
      <c r="F116" s="7" t="s">
        <v>455</v>
      </c>
    </row>
    <row r="117" spans="1:6">
      <c r="A117" s="7" t="str">
        <f>"601801"</f>
        <v>601801</v>
      </c>
      <c r="B117" s="7" t="s">
        <v>456</v>
      </c>
      <c r="C117" s="7" t="s">
        <v>457</v>
      </c>
      <c r="D117" s="7" t="str">
        <f>"300781"</f>
        <v>300781</v>
      </c>
      <c r="E117" s="7" t="s">
        <v>458</v>
      </c>
      <c r="F117" s="7" t="s">
        <v>459</v>
      </c>
    </row>
    <row r="118" spans="1:6">
      <c r="A118" s="7" t="str">
        <f>"603283"</f>
        <v>603283</v>
      </c>
      <c r="B118" s="7" t="s">
        <v>460</v>
      </c>
      <c r="C118" s="7" t="s">
        <v>461</v>
      </c>
      <c r="D118" s="7" t="str">
        <f>"002452"</f>
        <v>002452</v>
      </c>
      <c r="E118" s="7" t="s">
        <v>462</v>
      </c>
      <c r="F118" s="7" t="s">
        <v>463</v>
      </c>
    </row>
    <row r="119" spans="1:6">
      <c r="A119" s="7" t="str">
        <f>"000158"</f>
        <v>000158</v>
      </c>
      <c r="B119" s="7" t="s">
        <v>464</v>
      </c>
      <c r="C119" s="7" t="s">
        <v>465</v>
      </c>
      <c r="D119" s="7" t="str">
        <f>"688093"</f>
        <v>688093</v>
      </c>
      <c r="E119" s="7" t="s">
        <v>466</v>
      </c>
      <c r="F119" s="7" t="s">
        <v>467</v>
      </c>
    </row>
    <row r="120" spans="1:6">
      <c r="A120" s="7" t="str">
        <f>"600006"</f>
        <v>600006</v>
      </c>
      <c r="B120" s="7" t="s">
        <v>468</v>
      </c>
      <c r="C120" s="7" t="s">
        <v>469</v>
      </c>
      <c r="D120" s="7" t="str">
        <f>"603809"</f>
        <v>603809</v>
      </c>
      <c r="E120" s="7" t="s">
        <v>470</v>
      </c>
      <c r="F120" s="7" t="s">
        <v>471</v>
      </c>
    </row>
    <row r="121" spans="1:6">
      <c r="A121" s="7" t="str">
        <f>"002851"</f>
        <v>002851</v>
      </c>
      <c r="B121" s="7" t="s">
        <v>472</v>
      </c>
      <c r="C121" s="7" t="s">
        <v>473</v>
      </c>
      <c r="D121" s="7" t="str">
        <f>"000404"</f>
        <v>000404</v>
      </c>
      <c r="E121" s="7" t="s">
        <v>474</v>
      </c>
      <c r="F121" s="7" t="s">
        <v>475</v>
      </c>
    </row>
    <row r="122" spans="1:6">
      <c r="A122" s="7" t="str">
        <f>"600120"</f>
        <v>600120</v>
      </c>
      <c r="B122" s="7" t="s">
        <v>476</v>
      </c>
      <c r="C122" s="7" t="s">
        <v>477</v>
      </c>
      <c r="D122" s="7" t="str">
        <f>"300758"</f>
        <v>300758</v>
      </c>
      <c r="E122" s="7" t="s">
        <v>478</v>
      </c>
      <c r="F122" s="7" t="s">
        <v>479</v>
      </c>
    </row>
    <row r="123" spans="1:6">
      <c r="A123" s="7" t="str">
        <f>"301363"</f>
        <v>301363</v>
      </c>
      <c r="B123" s="7" t="s">
        <v>480</v>
      </c>
      <c r="C123" s="7" t="s">
        <v>481</v>
      </c>
      <c r="D123" s="7" t="str">
        <f>"603689"</f>
        <v>603689</v>
      </c>
      <c r="E123" s="7" t="s">
        <v>482</v>
      </c>
      <c r="F123" s="7" t="s">
        <v>483</v>
      </c>
    </row>
    <row r="124" spans="1:6">
      <c r="A124" s="7" t="str">
        <f>"603236"</f>
        <v>603236</v>
      </c>
      <c r="B124" s="7" t="s">
        <v>484</v>
      </c>
      <c r="C124" s="7" t="s">
        <v>485</v>
      </c>
      <c r="D124" s="7" t="str">
        <f>"600187"</f>
        <v>600187</v>
      </c>
      <c r="E124" s="7" t="s">
        <v>486</v>
      </c>
      <c r="F124" s="7" t="s">
        <v>487</v>
      </c>
    </row>
    <row r="125" spans="1:6">
      <c r="A125" s="7" t="str">
        <f>"002745"</f>
        <v>002745</v>
      </c>
      <c r="B125" s="7" t="s">
        <v>488</v>
      </c>
      <c r="C125" s="7" t="s">
        <v>489</v>
      </c>
      <c r="D125" s="7" t="str">
        <f>"300968"</f>
        <v>300968</v>
      </c>
      <c r="E125" s="7" t="s">
        <v>490</v>
      </c>
      <c r="F125" s="7" t="s">
        <v>491</v>
      </c>
    </row>
    <row r="126" spans="1:6">
      <c r="A126" s="7" t="str">
        <f>"600601"</f>
        <v>600601</v>
      </c>
      <c r="B126" s="7" t="s">
        <v>492</v>
      </c>
      <c r="C126" s="7" t="s">
        <v>493</v>
      </c>
      <c r="D126" s="7" t="str">
        <f>"600101"</f>
        <v>600101</v>
      </c>
      <c r="E126" s="7" t="s">
        <v>494</v>
      </c>
      <c r="F126" s="7" t="s">
        <v>495</v>
      </c>
    </row>
    <row r="127" spans="1:6">
      <c r="A127" s="7" t="str">
        <f>"601137"</f>
        <v>601137</v>
      </c>
      <c r="B127" s="7" t="s">
        <v>496</v>
      </c>
      <c r="C127" s="7" t="s">
        <v>497</v>
      </c>
      <c r="D127" s="7" t="str">
        <f>"300905"</f>
        <v>300905</v>
      </c>
      <c r="E127" s="7" t="s">
        <v>498</v>
      </c>
      <c r="F127" s="7" t="s">
        <v>499</v>
      </c>
    </row>
    <row r="128" spans="1:6">
      <c r="A128" s="7" t="str">
        <f>"002249"</f>
        <v>002249</v>
      </c>
      <c r="B128" s="7" t="s">
        <v>500</v>
      </c>
      <c r="C128" s="7" t="s">
        <v>501</v>
      </c>
      <c r="D128" s="7" t="str">
        <f>"300719"</f>
        <v>300719</v>
      </c>
      <c r="E128" s="7" t="s">
        <v>502</v>
      </c>
      <c r="F128" s="7" t="s">
        <v>503</v>
      </c>
    </row>
    <row r="129" spans="1:6">
      <c r="A129" s="7" t="str">
        <f>"301286"</f>
        <v>301286</v>
      </c>
      <c r="B129" s="7" t="s">
        <v>504</v>
      </c>
      <c r="C129" s="7" t="s">
        <v>505</v>
      </c>
      <c r="D129" s="7" t="str">
        <f>"603507"</f>
        <v>603507</v>
      </c>
      <c r="E129" s="7" t="s">
        <v>506</v>
      </c>
      <c r="F129" s="7" t="s">
        <v>507</v>
      </c>
    </row>
    <row r="130" spans="1:6">
      <c r="A130" s="7" t="str">
        <f>"000029"</f>
        <v>000029</v>
      </c>
      <c r="B130" s="7" t="s">
        <v>508</v>
      </c>
      <c r="C130" s="7" t="s">
        <v>509</v>
      </c>
      <c r="D130" s="7" t="str">
        <f>"508001"</f>
        <v>508001</v>
      </c>
      <c r="E130" s="7" t="s">
        <v>510</v>
      </c>
      <c r="F130" s="7" t="s">
        <v>511</v>
      </c>
    </row>
    <row r="131" spans="1:6">
      <c r="A131" s="7" t="str">
        <f>"300049"</f>
        <v>300049</v>
      </c>
      <c r="B131" s="7" t="s">
        <v>512</v>
      </c>
      <c r="C131" s="7" t="s">
        <v>513</v>
      </c>
      <c r="D131" s="7" t="str">
        <f>"603324"</f>
        <v>603324</v>
      </c>
      <c r="E131" s="7" t="s">
        <v>514</v>
      </c>
      <c r="F131" s="7" t="s">
        <v>515</v>
      </c>
    </row>
    <row r="132" spans="1:6">
      <c r="A132" s="7" t="str">
        <f>"688208"</f>
        <v>688208</v>
      </c>
      <c r="B132" s="7" t="s">
        <v>516</v>
      </c>
      <c r="C132" s="7" t="s">
        <v>517</v>
      </c>
      <c r="D132" s="7" t="str">
        <f>"603897"</f>
        <v>603897</v>
      </c>
      <c r="E132" s="7" t="s">
        <v>518</v>
      </c>
      <c r="F132" s="7" t="s">
        <v>519</v>
      </c>
    </row>
    <row r="133" spans="1:6">
      <c r="A133" s="7" t="str">
        <f>"002617"</f>
        <v>002617</v>
      </c>
      <c r="B133" s="7" t="s">
        <v>520</v>
      </c>
      <c r="C133" s="7" t="s">
        <v>521</v>
      </c>
      <c r="D133" s="7" t="str">
        <f>"300880"</f>
        <v>300880</v>
      </c>
      <c r="E133" s="7" t="s">
        <v>522</v>
      </c>
      <c r="F133" s="7" t="s">
        <v>523</v>
      </c>
    </row>
    <row r="134" spans="1:6">
      <c r="A134" s="7" t="str">
        <f>"600328"</f>
        <v>600328</v>
      </c>
      <c r="B134" s="7" t="s">
        <v>524</v>
      </c>
      <c r="C134" s="7" t="s">
        <v>525</v>
      </c>
      <c r="D134" s="7" t="str">
        <f>"688210"</f>
        <v>688210</v>
      </c>
      <c r="E134" s="7" t="s">
        <v>526</v>
      </c>
      <c r="F134" s="7" t="s">
        <v>527</v>
      </c>
    </row>
    <row r="135" spans="1:6">
      <c r="A135" s="7" t="str">
        <f>"300705"</f>
        <v>300705</v>
      </c>
      <c r="B135" s="7" t="s">
        <v>528</v>
      </c>
      <c r="C135" s="7" t="s">
        <v>529</v>
      </c>
      <c r="D135" s="7" t="str">
        <f>"515300"</f>
        <v>515300</v>
      </c>
      <c r="E135" s="7" t="s">
        <v>530</v>
      </c>
      <c r="F135" s="7" t="s">
        <v>531</v>
      </c>
    </row>
    <row r="136" spans="1:6">
      <c r="A136" s="7" t="str">
        <f>"000685"</f>
        <v>000685</v>
      </c>
      <c r="B136" s="7" t="s">
        <v>532</v>
      </c>
      <c r="C136" s="7" t="s">
        <v>533</v>
      </c>
      <c r="D136" s="7" t="str">
        <f>"300275"</f>
        <v>300275</v>
      </c>
      <c r="E136" s="7" t="s">
        <v>534</v>
      </c>
      <c r="F136" s="7" t="s">
        <v>535</v>
      </c>
    </row>
    <row r="137" spans="1:6">
      <c r="A137" s="7" t="str">
        <f>"603567"</f>
        <v>603567</v>
      </c>
      <c r="B137" s="7" t="s">
        <v>536</v>
      </c>
      <c r="C137" s="7" t="s">
        <v>537</v>
      </c>
      <c r="D137" s="7" t="str">
        <f>"873122"</f>
        <v>873122</v>
      </c>
      <c r="E137" s="7" t="s">
        <v>538</v>
      </c>
      <c r="F137" s="7" t="s">
        <v>539</v>
      </c>
    </row>
    <row r="138" spans="1:6">
      <c r="A138" s="7" t="str">
        <f>"600273"</f>
        <v>600273</v>
      </c>
      <c r="B138" s="7" t="s">
        <v>540</v>
      </c>
      <c r="C138" s="7" t="s">
        <v>541</v>
      </c>
      <c r="D138" s="7" t="str">
        <f>"301000"</f>
        <v>301000</v>
      </c>
      <c r="E138" s="7" t="s">
        <v>542</v>
      </c>
      <c r="F138" s="7" t="s">
        <v>543</v>
      </c>
    </row>
    <row r="139" spans="1:6">
      <c r="A139" s="7" t="str">
        <f>"600587"</f>
        <v>600587</v>
      </c>
      <c r="B139" s="7" t="s">
        <v>544</v>
      </c>
      <c r="C139" s="7" t="s">
        <v>545</v>
      </c>
      <c r="D139" s="7" t="str">
        <f>"300822"</f>
        <v>300822</v>
      </c>
      <c r="E139" s="7" t="s">
        <v>546</v>
      </c>
      <c r="F139" s="7" t="s">
        <v>547</v>
      </c>
    </row>
    <row r="140" spans="1:6">
      <c r="A140" s="7" t="str">
        <f>"600064"</f>
        <v>600064</v>
      </c>
      <c r="B140" s="7" t="s">
        <v>548</v>
      </c>
      <c r="C140" s="7" t="s">
        <v>549</v>
      </c>
      <c r="D140" s="7" t="str">
        <f>"003025"</f>
        <v>003025</v>
      </c>
      <c r="E140" s="7" t="s">
        <v>550</v>
      </c>
      <c r="F140" s="7" t="s">
        <v>551</v>
      </c>
    </row>
    <row r="141" spans="1:6">
      <c r="A141" s="7" t="str">
        <f>"001301"</f>
        <v>001301</v>
      </c>
      <c r="B141" s="7" t="s">
        <v>552</v>
      </c>
      <c r="C141" s="7" t="s">
        <v>553</v>
      </c>
      <c r="D141" s="7" t="str">
        <f>"300461"</f>
        <v>300461</v>
      </c>
      <c r="E141" s="7" t="s">
        <v>554</v>
      </c>
      <c r="F141" s="7" t="s">
        <v>555</v>
      </c>
    </row>
    <row r="142" spans="1:6">
      <c r="A142" s="7" t="str">
        <f>"601200"</f>
        <v>601200</v>
      </c>
      <c r="B142" s="7" t="s">
        <v>556</v>
      </c>
      <c r="C142" s="7" t="s">
        <v>557</v>
      </c>
      <c r="D142" s="7" t="str">
        <f>"688456"</f>
        <v>688456</v>
      </c>
      <c r="E142" s="7" t="s">
        <v>558</v>
      </c>
      <c r="F142" s="7" t="s">
        <v>559</v>
      </c>
    </row>
    <row r="143" spans="1:6">
      <c r="A143" s="7" t="str">
        <f>"002048"</f>
        <v>002048</v>
      </c>
      <c r="B143" s="7" t="s">
        <v>560</v>
      </c>
      <c r="C143" s="7" t="s">
        <v>561</v>
      </c>
      <c r="D143" s="7" t="str">
        <f>"688325"</f>
        <v>688325</v>
      </c>
      <c r="E143" s="7" t="s">
        <v>562</v>
      </c>
      <c r="F143" s="7" t="s">
        <v>563</v>
      </c>
    </row>
    <row r="144" spans="1:6">
      <c r="A144" s="7" t="str">
        <f>"300576"</f>
        <v>300576</v>
      </c>
      <c r="B144" s="7" t="s">
        <v>564</v>
      </c>
      <c r="C144" s="7" t="s">
        <v>565</v>
      </c>
      <c r="D144" s="7" t="str">
        <f>"002630"</f>
        <v>002630</v>
      </c>
      <c r="E144" s="7" t="s">
        <v>566</v>
      </c>
      <c r="F144" s="7" t="s">
        <v>567</v>
      </c>
    </row>
    <row r="145" spans="1:6">
      <c r="A145" s="7" t="str">
        <f>"603619"</f>
        <v>603619</v>
      </c>
      <c r="B145" s="7" t="s">
        <v>568</v>
      </c>
      <c r="C145" s="7" t="s">
        <v>569</v>
      </c>
      <c r="D145" s="7" t="str">
        <f>"301106"</f>
        <v>301106</v>
      </c>
      <c r="E145" s="7" t="s">
        <v>570</v>
      </c>
      <c r="F145" s="7" t="s">
        <v>571</v>
      </c>
    </row>
    <row r="146" spans="1:6">
      <c r="A146" s="7" t="str">
        <f>"603055"</f>
        <v>603055</v>
      </c>
      <c r="B146" s="7" t="s">
        <v>572</v>
      </c>
      <c r="C146" s="7" t="s">
        <v>573</v>
      </c>
      <c r="D146" s="7" t="str">
        <f>"002457"</f>
        <v>002457</v>
      </c>
      <c r="E146" s="7" t="s">
        <v>574</v>
      </c>
      <c r="F146" s="7" t="s">
        <v>575</v>
      </c>
    </row>
    <row r="147" spans="1:6">
      <c r="A147" s="7" t="str">
        <f>"301291"</f>
        <v>301291</v>
      </c>
      <c r="B147" s="7" t="s">
        <v>576</v>
      </c>
      <c r="C147" s="7" t="s">
        <v>577</v>
      </c>
      <c r="D147" s="7" t="str">
        <f>"300512"</f>
        <v>300512</v>
      </c>
      <c r="E147" s="7" t="s">
        <v>578</v>
      </c>
      <c r="F147" s="7" t="s">
        <v>579</v>
      </c>
    </row>
    <row r="148" spans="1:6">
      <c r="A148" s="7" t="str">
        <f>"000049"</f>
        <v>000049</v>
      </c>
      <c r="B148" s="7" t="s">
        <v>580</v>
      </c>
      <c r="C148" s="7" t="s">
        <v>581</v>
      </c>
      <c r="D148" s="7" t="str">
        <f>"688793"</f>
        <v>688793</v>
      </c>
      <c r="E148" s="7" t="s">
        <v>582</v>
      </c>
      <c r="F148" s="7" t="s">
        <v>583</v>
      </c>
    </row>
    <row r="149" spans="1:6">
      <c r="A149" s="7" t="str">
        <f>"002061"</f>
        <v>002061</v>
      </c>
      <c r="B149" s="7" t="s">
        <v>584</v>
      </c>
      <c r="C149" s="7" t="s">
        <v>585</v>
      </c>
      <c r="D149" s="7" t="str">
        <f>"300421"</f>
        <v>300421</v>
      </c>
      <c r="E149" s="7" t="s">
        <v>586</v>
      </c>
      <c r="F149" s="7" t="s">
        <v>587</v>
      </c>
    </row>
    <row r="150" spans="1:6">
      <c r="A150" s="7" t="str">
        <f>"605116"</f>
        <v>605116</v>
      </c>
      <c r="B150" s="7" t="s">
        <v>588</v>
      </c>
      <c r="C150" s="7" t="s">
        <v>355</v>
      </c>
      <c r="D150" s="7" t="str">
        <f>"301011"</f>
        <v>301011</v>
      </c>
      <c r="E150" s="7" t="s">
        <v>589</v>
      </c>
      <c r="F150" s="7" t="s">
        <v>590</v>
      </c>
    </row>
    <row r="151" spans="1:6">
      <c r="A151" s="7" t="str">
        <f>"601860"</f>
        <v>601860</v>
      </c>
      <c r="B151" s="7" t="s">
        <v>591</v>
      </c>
      <c r="C151" s="7" t="s">
        <v>592</v>
      </c>
      <c r="D151" s="7" t="str">
        <f>"300977"</f>
        <v>300977</v>
      </c>
      <c r="E151" s="7" t="s">
        <v>593</v>
      </c>
      <c r="F151" s="7" t="s">
        <v>594</v>
      </c>
    </row>
    <row r="152" spans="1:6">
      <c r="A152" s="7" t="str">
        <f>"300602"</f>
        <v>300602</v>
      </c>
      <c r="B152" s="7" t="s">
        <v>595</v>
      </c>
      <c r="C152" s="7" t="s">
        <v>596</v>
      </c>
      <c r="D152" s="7" t="str">
        <f>"300720"</f>
        <v>300720</v>
      </c>
      <c r="E152" s="7" t="s">
        <v>597</v>
      </c>
      <c r="F152" s="7" t="s">
        <v>594</v>
      </c>
    </row>
    <row r="153" spans="1:6">
      <c r="A153" s="7" t="str">
        <f>"603281"</f>
        <v>603281</v>
      </c>
      <c r="B153" s="7" t="s">
        <v>598</v>
      </c>
      <c r="C153" s="7" t="s">
        <v>599</v>
      </c>
      <c r="D153" s="7" t="str">
        <f>"300489"</f>
        <v>300489</v>
      </c>
      <c r="E153" s="7" t="s">
        <v>600</v>
      </c>
      <c r="F153" s="7" t="s">
        <v>594</v>
      </c>
    </row>
    <row r="154" spans="1:6">
      <c r="A154" s="7" t="str">
        <f>"002635"</f>
        <v>002635</v>
      </c>
      <c r="B154" s="7" t="s">
        <v>601</v>
      </c>
      <c r="C154" s="7" t="s">
        <v>599</v>
      </c>
      <c r="D154" s="7" t="str">
        <f>"159636"</f>
        <v>159636</v>
      </c>
      <c r="E154" s="7" t="s">
        <v>602</v>
      </c>
      <c r="F154" s="7" t="s">
        <v>603</v>
      </c>
    </row>
    <row r="155" spans="1:6">
      <c r="A155" s="7" t="str">
        <f>"000969"</f>
        <v>000969</v>
      </c>
      <c r="B155" s="7" t="s">
        <v>604</v>
      </c>
      <c r="C155" s="7" t="s">
        <v>605</v>
      </c>
      <c r="D155" s="7" t="str">
        <f>"161716"</f>
        <v>161716</v>
      </c>
      <c r="E155" s="7" t="s">
        <v>606</v>
      </c>
      <c r="F155" s="7" t="s">
        <v>607</v>
      </c>
    </row>
    <row r="156" spans="1:6">
      <c r="A156" s="7" t="str">
        <f>"000791"</f>
        <v>000791</v>
      </c>
      <c r="B156" s="7" t="s">
        <v>608</v>
      </c>
      <c r="C156" s="7" t="s">
        <v>609</v>
      </c>
      <c r="D156" s="7" t="str">
        <f>"159691"</f>
        <v>159691</v>
      </c>
      <c r="E156" s="7" t="s">
        <v>610</v>
      </c>
      <c r="F156" s="7" t="s">
        <v>611</v>
      </c>
    </row>
    <row r="157" spans="1:6">
      <c r="A157" s="7" t="str">
        <f>"601311"</f>
        <v>601311</v>
      </c>
      <c r="B157" s="7" t="s">
        <v>612</v>
      </c>
      <c r="C157" s="7" t="s">
        <v>613</v>
      </c>
      <c r="D157" s="7" t="str">
        <f>"603726"</f>
        <v>603726</v>
      </c>
      <c r="E157" s="7" t="s">
        <v>614</v>
      </c>
      <c r="F157" s="7" t="s">
        <v>615</v>
      </c>
    </row>
    <row r="158" spans="1:6">
      <c r="A158" s="7" t="str">
        <f>"515330"</f>
        <v>515330</v>
      </c>
      <c r="B158" s="7" t="s">
        <v>616</v>
      </c>
      <c r="C158" s="7" t="s">
        <v>617</v>
      </c>
      <c r="D158" s="7" t="str">
        <f>"300808"</f>
        <v>300808</v>
      </c>
      <c r="E158" s="7" t="s">
        <v>618</v>
      </c>
      <c r="F158" s="7" t="s">
        <v>619</v>
      </c>
    </row>
    <row r="159" spans="1:6">
      <c r="A159" s="7" t="str">
        <f>"600017"</f>
        <v>600017</v>
      </c>
      <c r="B159" s="7" t="s">
        <v>620</v>
      </c>
      <c r="C159" s="7" t="s">
        <v>621</v>
      </c>
      <c r="D159" s="7" t="str">
        <f>"002888"</f>
        <v>002888</v>
      </c>
      <c r="E159" s="7" t="s">
        <v>622</v>
      </c>
      <c r="F159" s="7" t="s">
        <v>623</v>
      </c>
    </row>
    <row r="160" spans="1:6">
      <c r="A160" s="7" t="str">
        <f>"002716"</f>
        <v>002716</v>
      </c>
      <c r="B160" s="7" t="s">
        <v>624</v>
      </c>
      <c r="C160" s="7" t="s">
        <v>625</v>
      </c>
      <c r="D160" s="7" t="str">
        <f>"000571"</f>
        <v>000571</v>
      </c>
      <c r="E160" s="7" t="s">
        <v>626</v>
      </c>
      <c r="F160" s="7" t="s">
        <v>627</v>
      </c>
    </row>
    <row r="161" spans="1:6">
      <c r="A161" s="7" t="str">
        <f>"688300"</f>
        <v>688300</v>
      </c>
      <c r="B161" s="7" t="s">
        <v>628</v>
      </c>
      <c r="C161" s="7" t="s">
        <v>629</v>
      </c>
      <c r="D161" s="7" t="str">
        <f>"688360"</f>
        <v>688360</v>
      </c>
      <c r="E161" s="7" t="s">
        <v>630</v>
      </c>
      <c r="F161" s="7" t="s">
        <v>631</v>
      </c>
    </row>
    <row r="162" spans="1:6">
      <c r="A162" s="7" t="str">
        <f>"002839"</f>
        <v>002839</v>
      </c>
      <c r="B162" s="7" t="s">
        <v>632</v>
      </c>
      <c r="C162" s="7" t="s">
        <v>633</v>
      </c>
      <c r="D162" s="7" t="str">
        <f>"300885"</f>
        <v>300885</v>
      </c>
      <c r="E162" s="7" t="s">
        <v>634</v>
      </c>
      <c r="F162" s="7" t="s">
        <v>635</v>
      </c>
    </row>
    <row r="163" spans="1:6">
      <c r="A163" s="7" t="str">
        <f>"600550"</f>
        <v>600550</v>
      </c>
      <c r="B163" s="7" t="s">
        <v>636</v>
      </c>
      <c r="C163" s="7" t="s">
        <v>637</v>
      </c>
      <c r="D163" s="7" t="str">
        <f>"515450"</f>
        <v>515450</v>
      </c>
      <c r="E163" s="7" t="s">
        <v>638</v>
      </c>
      <c r="F163" s="7" t="s">
        <v>639</v>
      </c>
    </row>
    <row r="164" spans="1:6">
      <c r="A164" s="7" t="str">
        <f>"600094"</f>
        <v>600094</v>
      </c>
      <c r="B164" s="7" t="s">
        <v>640</v>
      </c>
      <c r="C164" s="7" t="s">
        <v>641</v>
      </c>
      <c r="D164" s="7" t="str">
        <f>"688109"</f>
        <v>688109</v>
      </c>
      <c r="E164" s="7" t="s">
        <v>642</v>
      </c>
      <c r="F164" s="7" t="s">
        <v>643</v>
      </c>
    </row>
    <row r="165" spans="1:6">
      <c r="A165" s="7" t="str">
        <f>"002275"</f>
        <v>002275</v>
      </c>
      <c r="B165" s="7" t="s">
        <v>644</v>
      </c>
      <c r="C165" s="7" t="s">
        <v>645</v>
      </c>
      <c r="D165" s="7" t="str">
        <f>"605318"</f>
        <v>605318</v>
      </c>
      <c r="E165" s="7" t="s">
        <v>646</v>
      </c>
      <c r="F165" s="7" t="s">
        <v>647</v>
      </c>
    </row>
    <row r="166" spans="1:6">
      <c r="A166" s="7" t="str">
        <f>"301339"</f>
        <v>301339</v>
      </c>
      <c r="B166" s="7" t="s">
        <v>648</v>
      </c>
      <c r="C166" s="7" t="s">
        <v>649</v>
      </c>
      <c r="D166" s="7" t="str">
        <f>"301023"</f>
        <v>301023</v>
      </c>
      <c r="E166" s="7" t="s">
        <v>650</v>
      </c>
      <c r="F166" s="7" t="s">
        <v>651</v>
      </c>
    </row>
    <row r="167" spans="1:6">
      <c r="A167" s="7" t="str">
        <f>"605099"</f>
        <v>605099</v>
      </c>
      <c r="B167" s="7" t="s">
        <v>652</v>
      </c>
      <c r="C167" s="7" t="s">
        <v>653</v>
      </c>
      <c r="D167" s="7" t="str">
        <f>"300960"</f>
        <v>300960</v>
      </c>
      <c r="E167" s="7" t="s">
        <v>654</v>
      </c>
      <c r="F167" s="7" t="s">
        <v>655</v>
      </c>
    </row>
    <row r="168" spans="1:6">
      <c r="A168" s="7" t="str">
        <f>"002267"</f>
        <v>002267</v>
      </c>
      <c r="B168" s="7" t="s">
        <v>656</v>
      </c>
      <c r="C168" s="7" t="s">
        <v>657</v>
      </c>
      <c r="D168" s="7" t="str">
        <f>"301182"</f>
        <v>301182</v>
      </c>
      <c r="E168" s="7" t="s">
        <v>658</v>
      </c>
      <c r="F168" s="7" t="s">
        <v>659</v>
      </c>
    </row>
    <row r="169" spans="1:6">
      <c r="A169" s="7" t="str">
        <f>"300926"</f>
        <v>300926</v>
      </c>
      <c r="B169" s="7" t="s">
        <v>660</v>
      </c>
      <c r="C169" s="7" t="s">
        <v>661</v>
      </c>
      <c r="D169" s="7" t="str">
        <f>"300387"</f>
        <v>300387</v>
      </c>
      <c r="E169" s="7" t="s">
        <v>662</v>
      </c>
      <c r="F169" s="7" t="s">
        <v>663</v>
      </c>
    </row>
    <row r="170" spans="1:6">
      <c r="A170" s="7" t="str">
        <f>"300360"</f>
        <v>300360</v>
      </c>
      <c r="B170" s="7" t="s">
        <v>664</v>
      </c>
      <c r="C170" s="7" t="s">
        <v>665</v>
      </c>
      <c r="D170" s="7" t="str">
        <f>"159611"</f>
        <v>159611</v>
      </c>
      <c r="E170" s="7" t="s">
        <v>666</v>
      </c>
      <c r="F170" s="7" t="s">
        <v>667</v>
      </c>
    </row>
    <row r="171" spans="1:6">
      <c r="A171" s="7" t="str">
        <f>"688127"</f>
        <v>688127</v>
      </c>
      <c r="B171" s="7" t="s">
        <v>668</v>
      </c>
      <c r="C171" s="7" t="s">
        <v>665</v>
      </c>
      <c r="D171" s="7" t="str">
        <f>"600543"</f>
        <v>600543</v>
      </c>
      <c r="E171" s="7" t="s">
        <v>669</v>
      </c>
      <c r="F171" s="7" t="s">
        <v>670</v>
      </c>
    </row>
    <row r="172" spans="1:6">
      <c r="A172" s="7" t="str">
        <f>"515100"</f>
        <v>515100</v>
      </c>
      <c r="B172" s="7" t="s">
        <v>671</v>
      </c>
      <c r="C172" s="7" t="s">
        <v>672</v>
      </c>
      <c r="D172" s="7" t="str">
        <f>"508088"</f>
        <v>508088</v>
      </c>
      <c r="E172" s="7" t="s">
        <v>673</v>
      </c>
      <c r="F172" s="7" t="s">
        <v>674</v>
      </c>
    </row>
    <row r="173" spans="1:6">
      <c r="A173" s="7" t="str">
        <f>"600217"</f>
        <v>600217</v>
      </c>
      <c r="B173" s="7" t="s">
        <v>675</v>
      </c>
      <c r="C173" s="7" t="s">
        <v>676</v>
      </c>
      <c r="D173" s="7" t="str">
        <f>"000692"</f>
        <v>000692</v>
      </c>
      <c r="E173" s="7" t="s">
        <v>677</v>
      </c>
      <c r="F173" s="7" t="s">
        <v>678</v>
      </c>
    </row>
    <row r="174" spans="1:6">
      <c r="A174" s="7" t="str">
        <f>"601500"</f>
        <v>601500</v>
      </c>
      <c r="B174" s="7" t="s">
        <v>679</v>
      </c>
      <c r="C174" s="7" t="s">
        <v>680</v>
      </c>
      <c r="D174" s="7" t="str">
        <f>"159940"</f>
        <v>159940</v>
      </c>
      <c r="E174" s="7" t="s">
        <v>681</v>
      </c>
      <c r="F174" s="7" t="s">
        <v>682</v>
      </c>
    </row>
    <row r="175" spans="1:6">
      <c r="A175" s="7" t="str">
        <f>"601089"</f>
        <v>601089</v>
      </c>
      <c r="B175" s="7" t="s">
        <v>683</v>
      </c>
      <c r="C175" s="7" t="s">
        <v>684</v>
      </c>
      <c r="D175" s="7" t="str">
        <f>"002652"</f>
        <v>002652</v>
      </c>
      <c r="E175" s="7" t="s">
        <v>685</v>
      </c>
      <c r="F175" s="7" t="s">
        <v>686</v>
      </c>
    </row>
    <row r="176" spans="1:6">
      <c r="A176" s="7" t="str">
        <f>"000885"</f>
        <v>000885</v>
      </c>
      <c r="B176" s="7" t="s">
        <v>687</v>
      </c>
      <c r="C176" s="7" t="s">
        <v>688</v>
      </c>
      <c r="D176" s="7" t="str">
        <f>"180102"</f>
        <v>180102</v>
      </c>
      <c r="E176" s="7" t="s">
        <v>689</v>
      </c>
      <c r="F176" s="7" t="s">
        <v>690</v>
      </c>
    </row>
    <row r="177" spans="1:6">
      <c r="A177" s="7" t="str">
        <f>"000544"</f>
        <v>000544</v>
      </c>
      <c r="B177" s="7" t="s">
        <v>691</v>
      </c>
      <c r="C177" s="7" t="s">
        <v>692</v>
      </c>
      <c r="D177" s="7" t="str">
        <f>"830839"</f>
        <v>830839</v>
      </c>
      <c r="E177" s="7" t="s">
        <v>693</v>
      </c>
      <c r="F177" s="7" t="s">
        <v>694</v>
      </c>
    </row>
    <row r="178" spans="1:6">
      <c r="A178" s="7" t="str">
        <f>"300772"</f>
        <v>300772</v>
      </c>
      <c r="B178" s="7" t="s">
        <v>695</v>
      </c>
      <c r="C178" s="7" t="s">
        <v>696</v>
      </c>
      <c r="D178" s="7" t="str">
        <f>"600070"</f>
        <v>600070</v>
      </c>
      <c r="E178" s="7" t="s">
        <v>697</v>
      </c>
      <c r="F178" s="7" t="s">
        <v>698</v>
      </c>
    </row>
    <row r="179" spans="1:6">
      <c r="A179" s="7" t="str">
        <f>"603153"</f>
        <v>603153</v>
      </c>
      <c r="B179" s="7" t="s">
        <v>699</v>
      </c>
      <c r="C179" s="7" t="s">
        <v>700</v>
      </c>
      <c r="D179" s="7" t="str">
        <f>"508021"</f>
        <v>508021</v>
      </c>
      <c r="E179" s="7" t="s">
        <v>701</v>
      </c>
      <c r="F179" s="7" t="s">
        <v>702</v>
      </c>
    </row>
    <row r="180" spans="1:6">
      <c r="A180" s="7" t="str">
        <f>"002073"</f>
        <v>002073</v>
      </c>
      <c r="B180" s="7" t="s">
        <v>703</v>
      </c>
      <c r="C180" s="7" t="s">
        <v>704</v>
      </c>
      <c r="D180" s="7" t="str">
        <f>"833427"</f>
        <v>833427</v>
      </c>
      <c r="E180" s="7" t="s">
        <v>705</v>
      </c>
      <c r="F180" s="7" t="s">
        <v>706</v>
      </c>
    </row>
    <row r="181" spans="1:6">
      <c r="A181" s="7" t="str">
        <f>"510360"</f>
        <v>510360</v>
      </c>
      <c r="B181" s="7" t="s">
        <v>707</v>
      </c>
      <c r="C181" s="7" t="s">
        <v>708</v>
      </c>
      <c r="D181" s="7" t="str">
        <f>"430718"</f>
        <v>430718</v>
      </c>
      <c r="E181" s="7" t="s">
        <v>709</v>
      </c>
      <c r="F181" s="7" t="s">
        <v>710</v>
      </c>
    </row>
    <row r="182" spans="1:6">
      <c r="A182" s="7" t="str">
        <f>"002274"</f>
        <v>002274</v>
      </c>
      <c r="B182" s="7" t="s">
        <v>711</v>
      </c>
      <c r="C182" s="7" t="s">
        <v>712</v>
      </c>
      <c r="D182" s="7" t="str">
        <f>"430489"</f>
        <v>430489</v>
      </c>
      <c r="E182" s="7" t="s">
        <v>713</v>
      </c>
      <c r="F182" s="7" t="s">
        <v>714</v>
      </c>
    </row>
    <row r="183" spans="1:6">
      <c r="A183" s="7" t="str">
        <f>"002611"</f>
        <v>002611</v>
      </c>
      <c r="B183" s="7" t="s">
        <v>715</v>
      </c>
      <c r="C183" s="7" t="s">
        <v>716</v>
      </c>
      <c r="D183" s="7" t="str">
        <f>"832471"</f>
        <v>832471</v>
      </c>
      <c r="E183" s="7" t="s">
        <v>717</v>
      </c>
      <c r="F183" s="7" t="s">
        <v>718</v>
      </c>
    </row>
    <row r="184" spans="1:6">
      <c r="A184" s="7" t="str">
        <f>"300098"</f>
        <v>300098</v>
      </c>
      <c r="B184" s="7" t="s">
        <v>719</v>
      </c>
      <c r="C184" s="7" t="s">
        <v>720</v>
      </c>
      <c r="D184" s="7" t="str">
        <f>"833455"</f>
        <v>833455</v>
      </c>
      <c r="E184" s="7" t="s">
        <v>721</v>
      </c>
      <c r="F184" s="7" t="s">
        <v>722</v>
      </c>
    </row>
    <row r="185" spans="1:6">
      <c r="A185" s="7" t="str">
        <f>"002543"</f>
        <v>002543</v>
      </c>
      <c r="B185" s="7" t="s">
        <v>723</v>
      </c>
      <c r="C185" s="7" t="s">
        <v>724</v>
      </c>
      <c r="D185" s="7" t="str">
        <f>"513080"</f>
        <v>513080</v>
      </c>
      <c r="E185" s="7" t="s">
        <v>725</v>
      </c>
      <c r="F185" s="7" t="s">
        <v>726</v>
      </c>
    </row>
    <row r="186" spans="1:6">
      <c r="A186" s="7" t="str">
        <f>"600654"</f>
        <v>600654</v>
      </c>
      <c r="B186" s="7" t="s">
        <v>727</v>
      </c>
      <c r="C186" s="7" t="s">
        <v>728</v>
      </c>
      <c r="D186" s="7" t="str">
        <f>"870299"</f>
        <v>870299</v>
      </c>
      <c r="E186" s="7" t="s">
        <v>729</v>
      </c>
      <c r="F186" s="7" t="s">
        <v>730</v>
      </c>
    </row>
    <row r="187" spans="1:6">
      <c r="A187" s="7" t="str">
        <f>"000755"</f>
        <v>000755</v>
      </c>
      <c r="B187" s="7" t="s">
        <v>731</v>
      </c>
      <c r="C187" s="7" t="s">
        <v>732</v>
      </c>
      <c r="D187" s="7" t="str">
        <f>"839946"</f>
        <v>839946</v>
      </c>
      <c r="E187" s="7" t="s">
        <v>733</v>
      </c>
      <c r="F187" s="7" t="s">
        <v>734</v>
      </c>
    </row>
    <row r="188" spans="1:6">
      <c r="A188" s="7" t="str">
        <f>"300031"</f>
        <v>300031</v>
      </c>
      <c r="B188" s="7" t="s">
        <v>735</v>
      </c>
      <c r="C188" s="7" t="s">
        <v>736</v>
      </c>
      <c r="D188" s="7" t="str">
        <f>"159980"</f>
        <v>159980</v>
      </c>
      <c r="E188" s="7" t="s">
        <v>737</v>
      </c>
      <c r="F188" s="7" t="s">
        <v>738</v>
      </c>
    </row>
    <row r="189" spans="1:6">
      <c r="A189" s="7" t="str">
        <f>"603256"</f>
        <v>603256</v>
      </c>
      <c r="B189" s="7" t="s">
        <v>739</v>
      </c>
      <c r="C189" s="7" t="s">
        <v>740</v>
      </c>
      <c r="D189" s="7" t="str">
        <f>"501300"</f>
        <v>501300</v>
      </c>
      <c r="E189" s="7" t="s">
        <v>741</v>
      </c>
      <c r="F189" s="7" t="s">
        <v>742</v>
      </c>
    </row>
    <row r="190" spans="1:6">
      <c r="A190" s="7" t="str">
        <f>"300027"</f>
        <v>300027</v>
      </c>
      <c r="B190" s="7" t="s">
        <v>743</v>
      </c>
      <c r="C190" s="7" t="s">
        <v>744</v>
      </c>
      <c r="D190" s="7" t="str">
        <f>"159726"</f>
        <v>159726</v>
      </c>
      <c r="E190" s="7" t="s">
        <v>745</v>
      </c>
      <c r="F190" s="7" t="s">
        <v>746</v>
      </c>
    </row>
    <row r="191" spans="1:6">
      <c r="A191" s="7" t="str">
        <f>"002533"</f>
        <v>002533</v>
      </c>
      <c r="B191" s="7" t="s">
        <v>747</v>
      </c>
      <c r="C191" s="7" t="s">
        <v>748</v>
      </c>
      <c r="D191" s="7" t="str">
        <f>"836871"</f>
        <v>836871</v>
      </c>
      <c r="E191" s="7" t="s">
        <v>749</v>
      </c>
      <c r="F191" s="7" t="s">
        <v>750</v>
      </c>
    </row>
    <row r="192" spans="1:6">
      <c r="A192" s="7" t="str">
        <f>"510810"</f>
        <v>510810</v>
      </c>
      <c r="B192" s="7" t="s">
        <v>751</v>
      </c>
      <c r="C192" s="7" t="s">
        <v>752</v>
      </c>
      <c r="D192" s="7" t="str">
        <f>"561580"</f>
        <v>561580</v>
      </c>
      <c r="E192" s="7" t="s">
        <v>753</v>
      </c>
      <c r="F192" s="7" t="s">
        <v>754</v>
      </c>
    </row>
    <row r="193" spans="1:6">
      <c r="A193" s="7" t="str">
        <f>"603223"</f>
        <v>603223</v>
      </c>
      <c r="B193" s="7" t="s">
        <v>755</v>
      </c>
      <c r="C193" s="7" t="s">
        <v>756</v>
      </c>
      <c r="D193" s="7" t="str">
        <f>"161119"</f>
        <v>161119</v>
      </c>
      <c r="E193" s="7" t="s">
        <v>757</v>
      </c>
      <c r="F193" s="7" t="s">
        <v>758</v>
      </c>
    </row>
    <row r="194" spans="1:6">
      <c r="A194" s="7" t="str">
        <f>"515180"</f>
        <v>515180</v>
      </c>
      <c r="B194" s="7" t="s">
        <v>759</v>
      </c>
      <c r="C194" s="7" t="s">
        <v>760</v>
      </c>
      <c r="D194" s="7" t="str">
        <f>"510010"</f>
        <v>510010</v>
      </c>
      <c r="E194" s="7" t="s">
        <v>761</v>
      </c>
      <c r="F194" s="7" t="s">
        <v>762</v>
      </c>
    </row>
    <row r="195" spans="1:6">
      <c r="A195" s="7" t="str">
        <f>"513010"</f>
        <v>513010</v>
      </c>
      <c r="B195" s="7" t="s">
        <v>763</v>
      </c>
      <c r="C195" s="7" t="s">
        <v>764</v>
      </c>
      <c r="D195" s="7" t="str">
        <f>"161117"</f>
        <v>161117</v>
      </c>
      <c r="E195" s="7" t="s">
        <v>765</v>
      </c>
      <c r="F195" s="7" t="s">
        <v>766</v>
      </c>
    </row>
    <row r="196" spans="1:6">
      <c r="A196" s="7" t="str">
        <f>"002881"</f>
        <v>002881</v>
      </c>
      <c r="B196" s="7" t="s">
        <v>767</v>
      </c>
      <c r="C196" s="7" t="s">
        <v>768</v>
      </c>
      <c r="D196" s="7" t="str">
        <f>"159930"</f>
        <v>159930</v>
      </c>
      <c r="E196" s="7" t="s">
        <v>769</v>
      </c>
      <c r="F196" s="7" t="s">
        <v>770</v>
      </c>
    </row>
    <row r="197" spans="1:6">
      <c r="A197" s="7" t="str">
        <f>"002194"</f>
        <v>002194</v>
      </c>
      <c r="B197" s="7" t="s">
        <v>771</v>
      </c>
      <c r="C197" s="7" t="s">
        <v>772</v>
      </c>
      <c r="D197" s="7" t="str">
        <f>"161115"</f>
        <v>161115</v>
      </c>
      <c r="E197" s="7" t="s">
        <v>773</v>
      </c>
      <c r="F197" s="7" t="s">
        <v>770</v>
      </c>
    </row>
    <row r="198" spans="1:6">
      <c r="A198" s="7" t="str">
        <f>"300893"</f>
        <v>300893</v>
      </c>
      <c r="B198" s="7" t="s">
        <v>774</v>
      </c>
      <c r="C198" s="7" t="s">
        <v>775</v>
      </c>
      <c r="D198" s="7" t="str">
        <f>"561560"</f>
        <v>561560</v>
      </c>
      <c r="E198" s="7" t="s">
        <v>666</v>
      </c>
      <c r="F198" s="7" t="s">
        <v>776</v>
      </c>
    </row>
    <row r="199" spans="1:6">
      <c r="A199" s="7" t="str">
        <f>"301109"</f>
        <v>301109</v>
      </c>
      <c r="B199" s="7" t="s">
        <v>777</v>
      </c>
      <c r="C199" s="7" t="s">
        <v>778</v>
      </c>
      <c r="D199" s="7" t="str">
        <f>"159625"</f>
        <v>159625</v>
      </c>
      <c r="E199" s="7" t="s">
        <v>779</v>
      </c>
      <c r="F199" s="7" t="s">
        <v>780</v>
      </c>
    </row>
    <row r="200" spans="1:6">
      <c r="A200" s="7" t="str">
        <f>"300183"</f>
        <v>300183</v>
      </c>
      <c r="B200" s="7" t="s">
        <v>781</v>
      </c>
      <c r="C200" s="7" t="s">
        <v>782</v>
      </c>
      <c r="D200" s="7" t="str">
        <f>"501062"</f>
        <v>501062</v>
      </c>
      <c r="E200" s="7" t="s">
        <v>783</v>
      </c>
      <c r="F200" s="7" t="s">
        <v>784</v>
      </c>
    </row>
    <row r="201" spans="1:6">
      <c r="A201" s="7" t="str">
        <f>"002034"</f>
        <v>002034</v>
      </c>
      <c r="B201" s="7" t="s">
        <v>785</v>
      </c>
      <c r="C201" s="7" t="s">
        <v>786</v>
      </c>
      <c r="D201" s="7" t="str">
        <f>"159510"</f>
        <v>159510</v>
      </c>
      <c r="E201" s="7" t="s">
        <v>787</v>
      </c>
      <c r="F201" s="7" t="s">
        <v>788</v>
      </c>
    </row>
    <row r="202" spans="1:6">
      <c r="A202" s="7" t="str">
        <f>"000524"</f>
        <v>000524</v>
      </c>
      <c r="B202" s="7" t="s">
        <v>789</v>
      </c>
      <c r="C202" s="7" t="s">
        <v>790</v>
      </c>
      <c r="D202" s="7" t="str">
        <f>"510030"</f>
        <v>510030</v>
      </c>
      <c r="E202" s="7" t="s">
        <v>791</v>
      </c>
      <c r="F202" s="7" t="s">
        <v>792</v>
      </c>
    </row>
    <row r="203" spans="1:6">
      <c r="A203" s="7" t="str">
        <f>"600268"</f>
        <v>600268</v>
      </c>
      <c r="B203" s="7" t="s">
        <v>793</v>
      </c>
      <c r="C203" s="7" t="s">
        <v>794</v>
      </c>
      <c r="D203" s="7" t="str">
        <f>"159933"</f>
        <v>159933</v>
      </c>
      <c r="E203" s="7" t="s">
        <v>795</v>
      </c>
      <c r="F203" s="7" t="s">
        <v>796</v>
      </c>
    </row>
    <row r="204" spans="1:6">
      <c r="A204" s="7" t="str">
        <f>"300791"</f>
        <v>300791</v>
      </c>
      <c r="B204" s="7" t="s">
        <v>797</v>
      </c>
      <c r="C204" s="7" t="s">
        <v>798</v>
      </c>
      <c r="D204" s="7" t="str">
        <f>"561700"</f>
        <v>561700</v>
      </c>
      <c r="E204" s="7" t="s">
        <v>799</v>
      </c>
      <c r="F204" s="7" t="s">
        <v>800</v>
      </c>
    </row>
    <row r="205" spans="1:6">
      <c r="A205" s="7" t="str">
        <f>"300342"</f>
        <v>300342</v>
      </c>
      <c r="B205" s="7" t="s">
        <v>801</v>
      </c>
      <c r="C205" s="7" t="s">
        <v>802</v>
      </c>
      <c r="D205" s="7" t="str">
        <f>"161912"</f>
        <v>161912</v>
      </c>
      <c r="E205" s="7" t="s">
        <v>803</v>
      </c>
      <c r="F205" s="7" t="s">
        <v>804</v>
      </c>
    </row>
    <row r="206" spans="1:6">
      <c r="A206" s="7" t="str">
        <f>"002785"</f>
        <v>002785</v>
      </c>
      <c r="B206" s="7" t="s">
        <v>805</v>
      </c>
      <c r="C206" s="7" t="s">
        <v>806</v>
      </c>
      <c r="D206" s="7" t="str">
        <f>"512750"</f>
        <v>512750</v>
      </c>
      <c r="E206" s="7" t="s">
        <v>807</v>
      </c>
      <c r="F206" s="7" t="s">
        <v>808</v>
      </c>
    </row>
    <row r="207" spans="1:6">
      <c r="A207" s="7" t="str">
        <f>"000957"</f>
        <v>000957</v>
      </c>
      <c r="B207" s="7" t="s">
        <v>809</v>
      </c>
      <c r="C207" s="7" t="s">
        <v>810</v>
      </c>
      <c r="D207" s="7" t="str">
        <f>"561170"</f>
        <v>561170</v>
      </c>
      <c r="E207" s="7" t="s">
        <v>811</v>
      </c>
      <c r="F207" s="7" t="s">
        <v>812</v>
      </c>
    </row>
    <row r="208" spans="1:6">
      <c r="A208" s="7" t="str">
        <f>"000900"</f>
        <v>000900</v>
      </c>
      <c r="B208" s="7" t="s">
        <v>813</v>
      </c>
      <c r="C208" s="7" t="s">
        <v>814</v>
      </c>
      <c r="D208" s="7" t="str">
        <f>"165521"</f>
        <v>165521</v>
      </c>
      <c r="E208" s="7" t="s">
        <v>815</v>
      </c>
      <c r="F208" s="7" t="s">
        <v>816</v>
      </c>
    </row>
    <row r="209" spans="1:6">
      <c r="A209" s="7" t="str">
        <f>"000777"</f>
        <v>000777</v>
      </c>
      <c r="B209" s="7" t="s">
        <v>817</v>
      </c>
      <c r="C209" s="7" t="s">
        <v>818</v>
      </c>
      <c r="D209" s="7" t="str">
        <f>"512530"</f>
        <v>512530</v>
      </c>
      <c r="E209" s="7" t="s">
        <v>819</v>
      </c>
      <c r="F209" s="7" t="s">
        <v>820</v>
      </c>
    </row>
    <row r="210" spans="1:6">
      <c r="A210" s="7" t="str">
        <f>"300302"</f>
        <v>300302</v>
      </c>
      <c r="B210" s="7" t="s">
        <v>821</v>
      </c>
      <c r="C210" s="7" t="s">
        <v>822</v>
      </c>
      <c r="D210" s="7" t="str">
        <f>"161911"</f>
        <v>161911</v>
      </c>
      <c r="E210" s="7" t="s">
        <v>823</v>
      </c>
      <c r="F210" s="7" t="s">
        <v>824</v>
      </c>
    </row>
    <row r="211" spans="1:6">
      <c r="A211" s="7" t="str">
        <f>"002438"</f>
        <v>002438</v>
      </c>
      <c r="B211" s="7" t="s">
        <v>825</v>
      </c>
      <c r="C211" s="7" t="s">
        <v>826</v>
      </c>
      <c r="D211" s="7" t="str">
        <f>"162415"</f>
        <v>162415</v>
      </c>
      <c r="E211" s="7" t="s">
        <v>827</v>
      </c>
      <c r="F211" s="7" t="s">
        <v>828</v>
      </c>
    </row>
    <row r="212" spans="1:6">
      <c r="A212" s="7" t="str">
        <f>"300722"</f>
        <v>300722</v>
      </c>
      <c r="B212" s="7" t="s">
        <v>829</v>
      </c>
      <c r="C212" s="7" t="s">
        <v>830</v>
      </c>
      <c r="D212" s="7" t="str">
        <f>"562550"</f>
        <v>562550</v>
      </c>
      <c r="E212" s="7" t="s">
        <v>831</v>
      </c>
      <c r="F212" s="7" t="s">
        <v>832</v>
      </c>
    </row>
    <row r="213" spans="1:6">
      <c r="A213" s="7" t="str">
        <f>"515080"</f>
        <v>515080</v>
      </c>
      <c r="B213" s="7" t="s">
        <v>833</v>
      </c>
      <c r="C213" s="7" t="s">
        <v>834</v>
      </c>
      <c r="D213" s="7" t="str">
        <f>"160618"</f>
        <v>160618</v>
      </c>
      <c r="E213" s="7" t="s">
        <v>835</v>
      </c>
      <c r="F213" s="7" t="s">
        <v>836</v>
      </c>
    </row>
    <row r="214" spans="1:6">
      <c r="A214" s="7" t="str">
        <f>"002059"</f>
        <v>002059</v>
      </c>
      <c r="B214" s="7" t="s">
        <v>837</v>
      </c>
      <c r="C214" s="7" t="s">
        <v>838</v>
      </c>
      <c r="D214" s="7" t="str">
        <f>"562960"</f>
        <v>562960</v>
      </c>
      <c r="E214" s="7" t="s">
        <v>779</v>
      </c>
      <c r="F214" s="7" t="s">
        <v>839</v>
      </c>
    </row>
    <row r="215" spans="1:6">
      <c r="A215" s="7" t="str">
        <f>"512950"</f>
        <v>512950</v>
      </c>
      <c r="B215" s="7" t="s">
        <v>840</v>
      </c>
      <c r="C215" s="7" t="s">
        <v>841</v>
      </c>
      <c r="D215" s="7" t="str">
        <f>"512640"</f>
        <v>512640</v>
      </c>
      <c r="E215" s="7" t="s">
        <v>842</v>
      </c>
      <c r="F215" s="7" t="s">
        <v>843</v>
      </c>
    </row>
    <row r="216" spans="1:6">
      <c r="A216" s="7" t="str">
        <f>"300304"</f>
        <v>300304</v>
      </c>
      <c r="B216" s="7" t="s">
        <v>844</v>
      </c>
      <c r="C216" s="7" t="s">
        <v>845</v>
      </c>
      <c r="D216" s="7" t="str">
        <f>"161126"</f>
        <v>161126</v>
      </c>
      <c r="E216" s="7" t="s">
        <v>846</v>
      </c>
      <c r="F216" s="7" t="s">
        <v>847</v>
      </c>
    </row>
    <row r="217" spans="1:6">
      <c r="A217" s="7" t="str">
        <f>"002166"</f>
        <v>002166</v>
      </c>
      <c r="B217" s="7" t="s">
        <v>848</v>
      </c>
      <c r="C217" s="7" t="s">
        <v>849</v>
      </c>
      <c r="D217" s="7" t="str">
        <f>"161713"</f>
        <v>161713</v>
      </c>
      <c r="E217" s="7" t="s">
        <v>850</v>
      </c>
      <c r="F217" s="7" t="s">
        <v>851</v>
      </c>
    </row>
    <row r="218" spans="1:6">
      <c r="A218" s="7" t="str">
        <f>"508018"</f>
        <v>508018</v>
      </c>
      <c r="B218" s="7" t="s">
        <v>852</v>
      </c>
      <c r="C218" s="7" t="s">
        <v>853</v>
      </c>
      <c r="D218" s="7" t="str">
        <f>"159788"</f>
        <v>159788</v>
      </c>
      <c r="E218" s="7" t="s">
        <v>854</v>
      </c>
      <c r="F218" s="7" t="s">
        <v>855</v>
      </c>
    </row>
    <row r="219" spans="1:6">
      <c r="A219" s="7" t="str">
        <f>"515660"</f>
        <v>515660</v>
      </c>
      <c r="B219" s="7" t="s">
        <v>856</v>
      </c>
      <c r="C219" s="7" t="s">
        <v>857</v>
      </c>
      <c r="D219" s="7" t="str">
        <f>"159669"</f>
        <v>159669</v>
      </c>
      <c r="E219" s="7" t="s">
        <v>831</v>
      </c>
      <c r="F219" s="7" t="s">
        <v>858</v>
      </c>
    </row>
    <row r="220" spans="1:6">
      <c r="A220" s="7" t="str">
        <f>"300590"</f>
        <v>300590</v>
      </c>
      <c r="B220" s="7" t="s">
        <v>859</v>
      </c>
      <c r="C220" s="7" t="s">
        <v>860</v>
      </c>
      <c r="D220" s="7" t="str">
        <f>"160416"</f>
        <v>160416</v>
      </c>
      <c r="E220" s="7" t="s">
        <v>861</v>
      </c>
      <c r="F220" s="7" t="s">
        <v>862</v>
      </c>
    </row>
    <row r="221" spans="1:6">
      <c r="A221" s="7" t="str">
        <f>"300349"</f>
        <v>300349</v>
      </c>
      <c r="B221" s="7" t="s">
        <v>863</v>
      </c>
      <c r="C221" s="7" t="s">
        <v>864</v>
      </c>
      <c r="D221" s="7" t="str">
        <f>"161706"</f>
        <v>161706</v>
      </c>
      <c r="E221" s="7" t="s">
        <v>865</v>
      </c>
      <c r="F221" s="7" t="s">
        <v>866</v>
      </c>
    </row>
    <row r="222" spans="1:6">
      <c r="A222" s="7" t="str">
        <f>"603112"</f>
        <v>603112</v>
      </c>
      <c r="B222" s="7" t="s">
        <v>867</v>
      </c>
      <c r="C222" s="7" t="s">
        <v>868</v>
      </c>
      <c r="D222" s="7" t="str">
        <f>"562320"</f>
        <v>562320</v>
      </c>
      <c r="E222" s="7" t="s">
        <v>787</v>
      </c>
      <c r="F222" s="7" t="s">
        <v>866</v>
      </c>
    </row>
    <row r="223" spans="1:6">
      <c r="A223" s="7" t="str">
        <f>"512960"</f>
        <v>512960</v>
      </c>
      <c r="B223" s="7" t="s">
        <v>869</v>
      </c>
      <c r="C223" s="7" t="s">
        <v>870</v>
      </c>
      <c r="D223" s="7" t="str">
        <f>"160216"</f>
        <v>160216</v>
      </c>
      <c r="E223" s="7" t="s">
        <v>871</v>
      </c>
      <c r="F223" s="7" t="s">
        <v>872</v>
      </c>
    </row>
    <row r="224" spans="1:6">
      <c r="A224" s="7" t="str">
        <f>"688625"</f>
        <v>688625</v>
      </c>
      <c r="B224" s="7" t="s">
        <v>873</v>
      </c>
      <c r="C224" s="7" t="s">
        <v>874</v>
      </c>
      <c r="D224" s="7" t="str">
        <f>"159931"</f>
        <v>159931</v>
      </c>
      <c r="E224" s="7" t="s">
        <v>875</v>
      </c>
      <c r="F224" s="7" t="s">
        <v>872</v>
      </c>
    </row>
    <row r="225" spans="1:6">
      <c r="A225" s="7" t="str">
        <f>"002033"</f>
        <v>002033</v>
      </c>
      <c r="B225" s="7" t="s">
        <v>876</v>
      </c>
      <c r="C225" s="7" t="s">
        <v>877</v>
      </c>
      <c r="D225" s="7" t="str">
        <f>"160716"</f>
        <v>160716</v>
      </c>
      <c r="E225" s="7" t="s">
        <v>878</v>
      </c>
      <c r="F225" s="7" t="s">
        <v>879</v>
      </c>
    </row>
    <row r="226" spans="1:6">
      <c r="A226" s="7" t="str">
        <f>"600182"</f>
        <v>600182</v>
      </c>
      <c r="B226" s="7" t="s">
        <v>880</v>
      </c>
      <c r="C226" s="7" t="s">
        <v>881</v>
      </c>
      <c r="D226" s="7" t="str">
        <f>"159711"</f>
        <v>159711</v>
      </c>
      <c r="E226" s="7" t="s">
        <v>882</v>
      </c>
      <c r="F226" s="7" t="s">
        <v>883</v>
      </c>
    </row>
    <row r="227" spans="1:6">
      <c r="A227" s="7" t="str">
        <f>"300292"</f>
        <v>300292</v>
      </c>
      <c r="B227" s="7" t="s">
        <v>884</v>
      </c>
      <c r="C227" s="7" t="s">
        <v>885</v>
      </c>
      <c r="D227" s="7" t="str">
        <f>"560030"</f>
        <v>560030</v>
      </c>
      <c r="E227" s="7" t="s">
        <v>886</v>
      </c>
      <c r="F227" s="7" t="s">
        <v>887</v>
      </c>
    </row>
    <row r="228" spans="1:6">
      <c r="A228" s="7" t="str">
        <f>"600679"</f>
        <v>600679</v>
      </c>
      <c r="B228" s="7" t="s">
        <v>888</v>
      </c>
      <c r="C228" s="7" t="s">
        <v>889</v>
      </c>
      <c r="D228" s="7" t="str">
        <f>"560580"</f>
        <v>560580</v>
      </c>
      <c r="E228" s="7" t="s">
        <v>890</v>
      </c>
      <c r="F228" s="7" t="s">
        <v>891</v>
      </c>
    </row>
    <row r="229" spans="1:6">
      <c r="A229" s="7" t="str">
        <f>"688157"</f>
        <v>688157</v>
      </c>
      <c r="B229" s="7" t="s">
        <v>892</v>
      </c>
      <c r="C229" s="7" t="s">
        <v>893</v>
      </c>
      <c r="D229" s="7" t="str">
        <f>"161216"</f>
        <v>161216</v>
      </c>
      <c r="E229" s="7" t="s">
        <v>894</v>
      </c>
      <c r="F229" s="7" t="s">
        <v>891</v>
      </c>
    </row>
    <row r="230" spans="1:6">
      <c r="A230" s="7" t="str">
        <f>"001208"</f>
        <v>001208</v>
      </c>
      <c r="B230" s="7" t="s">
        <v>895</v>
      </c>
      <c r="C230" s="7" t="s">
        <v>896</v>
      </c>
      <c r="D230" s="7" t="str">
        <f>"560330"</f>
        <v>560330</v>
      </c>
      <c r="E230" s="7" t="s">
        <v>897</v>
      </c>
      <c r="F230" s="7" t="s">
        <v>898</v>
      </c>
    </row>
    <row r="231" spans="1:6">
      <c r="A231" s="7" t="str">
        <f>"300790"</f>
        <v>300790</v>
      </c>
      <c r="B231" s="7" t="s">
        <v>899</v>
      </c>
      <c r="C231" s="7" t="s">
        <v>900</v>
      </c>
      <c r="D231" s="7" t="str">
        <f>"164810"</f>
        <v>164810</v>
      </c>
      <c r="E231" s="7" t="s">
        <v>901</v>
      </c>
      <c r="F231" s="7" t="s">
        <v>898</v>
      </c>
    </row>
    <row r="232" spans="1:6">
      <c r="A232" s="7" t="str">
        <f>"002303"</f>
        <v>002303</v>
      </c>
      <c r="B232" s="7" t="s">
        <v>902</v>
      </c>
      <c r="C232" s="7" t="s">
        <v>903</v>
      </c>
      <c r="D232" s="7" t="str">
        <f>"166023"</f>
        <v>166023</v>
      </c>
      <c r="E232" s="7" t="s">
        <v>904</v>
      </c>
      <c r="F232" s="7" t="s">
        <v>905</v>
      </c>
    </row>
    <row r="233" spans="1:6">
      <c r="A233" s="7" t="str">
        <f>"300320"</f>
        <v>300320</v>
      </c>
      <c r="B233" s="7" t="s">
        <v>906</v>
      </c>
      <c r="C233" s="7" t="s">
        <v>907</v>
      </c>
      <c r="D233" s="7" t="str">
        <f>"162215"</f>
        <v>162215</v>
      </c>
      <c r="E233" s="7" t="s">
        <v>908</v>
      </c>
      <c r="F233" s="7" t="s">
        <v>909</v>
      </c>
    </row>
    <row r="234" spans="1:6">
      <c r="A234" s="7" t="str">
        <f>"159925"</f>
        <v>159925</v>
      </c>
      <c r="B234" s="7" t="s">
        <v>910</v>
      </c>
      <c r="C234" s="7" t="s">
        <v>475</v>
      </c>
      <c r="D234" s="7" t="str">
        <f>"163208"</f>
        <v>163208</v>
      </c>
      <c r="E234" s="7" t="s">
        <v>911</v>
      </c>
      <c r="F234" s="7" t="s">
        <v>909</v>
      </c>
    </row>
    <row r="235" spans="1:6">
      <c r="A235" s="7" t="str">
        <f>"600479"</f>
        <v>600479</v>
      </c>
      <c r="B235" s="7" t="s">
        <v>912</v>
      </c>
      <c r="C235" s="7" t="s">
        <v>913</v>
      </c>
      <c r="D235" s="7" t="str">
        <f>"501060"</f>
        <v>501060</v>
      </c>
      <c r="E235" s="7" t="s">
        <v>914</v>
      </c>
      <c r="F235" s="7" t="s">
        <v>909</v>
      </c>
    </row>
    <row r="236" spans="1:6">
      <c r="A236" s="7" t="str">
        <f>"000886"</f>
        <v>000886</v>
      </c>
      <c r="B236" s="7" t="s">
        <v>915</v>
      </c>
      <c r="C236" s="7" t="s">
        <v>916</v>
      </c>
      <c r="D236" s="7" t="str">
        <f>"562350"</f>
        <v>562350</v>
      </c>
      <c r="E236" s="7" t="s">
        <v>917</v>
      </c>
      <c r="F236" s="7" t="s">
        <v>918</v>
      </c>
    </row>
    <row r="237" spans="1:6">
      <c r="A237" s="7" t="str">
        <f>"510350"</f>
        <v>510350</v>
      </c>
      <c r="B237" s="7" t="s">
        <v>919</v>
      </c>
      <c r="C237" s="7" t="s">
        <v>920</v>
      </c>
      <c r="D237" s="7" t="str">
        <f>"160924"</f>
        <v>160924</v>
      </c>
      <c r="E237" s="7" t="s">
        <v>921</v>
      </c>
      <c r="F237" s="7" t="s">
        <v>918</v>
      </c>
    </row>
    <row r="238" spans="1:6">
      <c r="A238" s="7" t="str">
        <f>"600469"</f>
        <v>600469</v>
      </c>
      <c r="B238" s="7" t="s">
        <v>922</v>
      </c>
      <c r="C238" s="7" t="s">
        <v>923</v>
      </c>
      <c r="D238" s="7" t="str">
        <f>"501310"</f>
        <v>501310</v>
      </c>
      <c r="E238" s="7" t="s">
        <v>924</v>
      </c>
      <c r="F238" s="7" t="s">
        <v>925</v>
      </c>
    </row>
    <row r="239" spans="1:6">
      <c r="A239" s="7" t="str">
        <f>"300504"</f>
        <v>300504</v>
      </c>
      <c r="B239" s="7" t="s">
        <v>926</v>
      </c>
      <c r="C239" s="7" t="s">
        <v>927</v>
      </c>
      <c r="D239" s="7" t="str">
        <f>"164702"</f>
        <v>164702</v>
      </c>
      <c r="E239" s="7" t="s">
        <v>928</v>
      </c>
      <c r="F239" s="7" t="s">
        <v>925</v>
      </c>
    </row>
    <row r="240" spans="1:6">
      <c r="A240" s="7" t="str">
        <f>"688101"</f>
        <v>688101</v>
      </c>
      <c r="B240" s="7" t="s">
        <v>929</v>
      </c>
      <c r="C240" s="7" t="s">
        <v>930</v>
      </c>
      <c r="D240" s="7" t="str">
        <f>"162712"</f>
        <v>162712</v>
      </c>
      <c r="E240" s="7" t="s">
        <v>931</v>
      </c>
      <c r="F240" s="7" t="s">
        <v>932</v>
      </c>
    </row>
    <row r="241" spans="1:6">
      <c r="A241" s="7" t="str">
        <f>"002577"</f>
        <v>002577</v>
      </c>
      <c r="B241" s="7" t="s">
        <v>933</v>
      </c>
      <c r="C241" s="7" t="s">
        <v>934</v>
      </c>
      <c r="D241" s="7" t="str">
        <f>"161229"</f>
        <v>161229</v>
      </c>
      <c r="E241" s="7" t="s">
        <v>935</v>
      </c>
      <c r="F241" s="7" t="s">
        <v>936</v>
      </c>
    </row>
    <row r="242" spans="1:6">
      <c r="A242" s="7" t="str">
        <f>"603890"</f>
        <v>603890</v>
      </c>
      <c r="B242" s="7" t="s">
        <v>937</v>
      </c>
      <c r="C242" s="7" t="s">
        <v>938</v>
      </c>
      <c r="D242" s="7" t="str">
        <f>"164808"</f>
        <v>164808</v>
      </c>
      <c r="E242" s="7" t="s">
        <v>939</v>
      </c>
      <c r="F242" s="7" t="s">
        <v>940</v>
      </c>
    </row>
    <row r="243" spans="1:6">
      <c r="A243" s="7" t="str">
        <f>"002655"</f>
        <v>002655</v>
      </c>
      <c r="B243" s="7" t="s">
        <v>941</v>
      </c>
      <c r="C243" s="7" t="s">
        <v>942</v>
      </c>
      <c r="D243" s="7" t="str">
        <f>"163819"</f>
        <v>163819</v>
      </c>
      <c r="E243" s="7" t="s">
        <v>943</v>
      </c>
      <c r="F243" s="7" t="s">
        <v>944</v>
      </c>
    </row>
    <row r="244" spans="1:6">
      <c r="A244" s="7" t="str">
        <f>"603823"</f>
        <v>603823</v>
      </c>
      <c r="B244" s="7" t="s">
        <v>945</v>
      </c>
      <c r="C244" s="7" t="s">
        <v>946</v>
      </c>
      <c r="D244" s="7" t="str">
        <f>"166016"</f>
        <v>166016</v>
      </c>
      <c r="E244" s="7" t="s">
        <v>947</v>
      </c>
      <c r="F244" s="7" t="s">
        <v>944</v>
      </c>
    </row>
    <row r="245" spans="1:6">
      <c r="A245" s="7" t="str">
        <f>"605286"</f>
        <v>605286</v>
      </c>
      <c r="B245" s="7" t="s">
        <v>948</v>
      </c>
      <c r="C245" s="7" t="s">
        <v>949</v>
      </c>
      <c r="D245" s="7" t="str">
        <f>"501061"</f>
        <v>501061</v>
      </c>
      <c r="E245" s="7" t="s">
        <v>950</v>
      </c>
      <c r="F245" s="7" t="s">
        <v>951</v>
      </c>
    </row>
    <row r="246" spans="1:6">
      <c r="A246" s="7" t="str">
        <f>"000551"</f>
        <v>000551</v>
      </c>
      <c r="B246" s="7" t="s">
        <v>952</v>
      </c>
      <c r="C246" s="7" t="s">
        <v>953</v>
      </c>
      <c r="D246" s="7" t="str">
        <f>"167501"</f>
        <v>167501</v>
      </c>
      <c r="E246" s="7" t="s">
        <v>954</v>
      </c>
      <c r="F246" s="7" t="s">
        <v>951</v>
      </c>
    </row>
    <row r="247" spans="1:6">
      <c r="A247" s="7" t="str">
        <f>"300213"</f>
        <v>300213</v>
      </c>
      <c r="B247" s="7" t="s">
        <v>955</v>
      </c>
      <c r="C247" s="7" t="s">
        <v>956</v>
      </c>
      <c r="D247" s="7" t="str">
        <f>"161820"</f>
        <v>161820</v>
      </c>
      <c r="E247" s="7" t="s">
        <v>957</v>
      </c>
      <c r="F247" s="7" t="s">
        <v>951</v>
      </c>
    </row>
    <row r="248" spans="1:6">
      <c r="A248" s="7" t="str">
        <f>"301132"</f>
        <v>301132</v>
      </c>
      <c r="B248" s="7" t="s">
        <v>958</v>
      </c>
      <c r="C248" s="7" t="s">
        <v>959</v>
      </c>
      <c r="D248" s="7" t="str">
        <f>"161614"</f>
        <v>161614</v>
      </c>
      <c r="E248" s="7" t="s">
        <v>960</v>
      </c>
      <c r="F248" s="7" t="s">
        <v>961</v>
      </c>
    </row>
    <row r="249" spans="1:6">
      <c r="A249" s="7" t="str">
        <f>"002395"</f>
        <v>002395</v>
      </c>
      <c r="B249" s="7" t="s">
        <v>962</v>
      </c>
      <c r="C249" s="7" t="s">
        <v>963</v>
      </c>
      <c r="D249" s="7" t="str">
        <f>"501023"</f>
        <v>501023</v>
      </c>
      <c r="E249" s="7" t="s">
        <v>964</v>
      </c>
      <c r="F249" s="7" t="s">
        <v>961</v>
      </c>
    </row>
    <row r="250" spans="1:6">
      <c r="A250" s="7" t="str">
        <f>"300831"</f>
        <v>300831</v>
      </c>
      <c r="B250" s="7" t="s">
        <v>965</v>
      </c>
      <c r="C250" s="7" t="s">
        <v>966</v>
      </c>
      <c r="D250" s="7" t="str">
        <f>"160622"</f>
        <v>160622</v>
      </c>
      <c r="E250" s="7" t="s">
        <v>967</v>
      </c>
      <c r="F250" s="7" t="s">
        <v>961</v>
      </c>
    </row>
    <row r="251" spans="1:6">
      <c r="A251" s="7" t="str">
        <f>"688299"</f>
        <v>688299</v>
      </c>
      <c r="B251" s="7" t="s">
        <v>968</v>
      </c>
      <c r="C251" s="7" t="s">
        <v>969</v>
      </c>
      <c r="D251" s="7" t="str">
        <f>"162715"</f>
        <v>162715</v>
      </c>
      <c r="E251" s="7" t="s">
        <v>970</v>
      </c>
      <c r="F251" s="7" t="s">
        <v>961</v>
      </c>
    </row>
    <row r="252" spans="1:6">
      <c r="A252" s="7" t="str">
        <f>"605158"</f>
        <v>605158</v>
      </c>
      <c r="B252" s="7" t="s">
        <v>971</v>
      </c>
      <c r="C252" s="7" t="s">
        <v>972</v>
      </c>
      <c r="D252" s="7" t="str">
        <f>"165509"</f>
        <v>165509</v>
      </c>
      <c r="E252" s="7" t="s">
        <v>973</v>
      </c>
      <c r="F252" s="7" t="s">
        <v>961</v>
      </c>
    </row>
    <row r="253" spans="1:6">
      <c r="A253" s="7" t="str">
        <f>"301099"</f>
        <v>301099</v>
      </c>
      <c r="B253" s="7" t="s">
        <v>974</v>
      </c>
      <c r="C253" s="7" t="s">
        <v>975</v>
      </c>
      <c r="D253" s="7" t="str">
        <f>"163907"</f>
        <v>163907</v>
      </c>
      <c r="E253" s="7" t="s">
        <v>976</v>
      </c>
      <c r="F253" s="7" t="s">
        <v>961</v>
      </c>
    </row>
    <row r="254" spans="1:6">
      <c r="A254" s="7" t="str">
        <f>"300011"</f>
        <v>300011</v>
      </c>
      <c r="B254" s="7" t="s">
        <v>977</v>
      </c>
      <c r="C254" s="7" t="s">
        <v>978</v>
      </c>
      <c r="D254" s="7" t="str">
        <f>"164210"</f>
        <v>164210</v>
      </c>
      <c r="E254" s="7" t="s">
        <v>979</v>
      </c>
      <c r="F254" s="7" t="s">
        <v>980</v>
      </c>
    </row>
    <row r="255" spans="1:6">
      <c r="A255" s="7" t="str">
        <f>"600375"</f>
        <v>600375</v>
      </c>
      <c r="B255" s="7" t="s">
        <v>981</v>
      </c>
      <c r="C255" s="7" t="s">
        <v>982</v>
      </c>
      <c r="D255" s="7" t="str">
        <f>"164703"</f>
        <v>164703</v>
      </c>
      <c r="E255" s="7" t="s">
        <v>983</v>
      </c>
      <c r="F255" s="7" t="s">
        <v>980</v>
      </c>
    </row>
    <row r="256" spans="1:6">
      <c r="A256" s="7" t="str">
        <f>"301208"</f>
        <v>301208</v>
      </c>
      <c r="B256" s="7" t="s">
        <v>984</v>
      </c>
      <c r="C256" s="7" t="s">
        <v>985</v>
      </c>
      <c r="D256" s="7" t="str">
        <f>"166401"</f>
        <v>166401</v>
      </c>
      <c r="E256" s="7" t="s">
        <v>986</v>
      </c>
      <c r="F256" s="7" t="s">
        <v>980</v>
      </c>
    </row>
    <row r="257" spans="1:6">
      <c r="A257" s="7" t="str">
        <f>"301280"</f>
        <v>301280</v>
      </c>
      <c r="B257" s="7" t="s">
        <v>987</v>
      </c>
      <c r="C257" s="7" t="s">
        <v>988</v>
      </c>
      <c r="D257" s="7" t="str">
        <f>"165311"</f>
        <v>165311</v>
      </c>
      <c r="E257" s="7" t="s">
        <v>989</v>
      </c>
      <c r="F257" s="7" t="s">
        <v>980</v>
      </c>
    </row>
    <row r="258" spans="1:6">
      <c r="A258" s="7" t="str">
        <f>"510760"</f>
        <v>510760</v>
      </c>
      <c r="B258" s="7" t="s">
        <v>990</v>
      </c>
      <c r="C258" s="7" t="s">
        <v>988</v>
      </c>
      <c r="D258" s="7" t="str">
        <f>"164509"</f>
        <v>164509</v>
      </c>
      <c r="E258" s="7" t="s">
        <v>991</v>
      </c>
      <c r="F258" s="7" t="s">
        <v>980</v>
      </c>
    </row>
    <row r="259" spans="1:6">
      <c r="A259" s="7" t="str">
        <f>"300469"</f>
        <v>300469</v>
      </c>
      <c r="B259" s="7" t="s">
        <v>992</v>
      </c>
      <c r="C259" s="7" t="s">
        <v>993</v>
      </c>
      <c r="D259" s="7" t="str">
        <f>"162414"</f>
        <v>162414</v>
      </c>
      <c r="E259" s="7" t="s">
        <v>994</v>
      </c>
      <c r="F259" s="7" t="s">
        <v>980</v>
      </c>
    </row>
    <row r="260" spans="1:6">
      <c r="A260" s="7" t="str">
        <f>"603558"</f>
        <v>603558</v>
      </c>
      <c r="B260" s="7" t="s">
        <v>995</v>
      </c>
      <c r="C260" s="7" t="s">
        <v>996</v>
      </c>
      <c r="D260" s="7" t="str">
        <f>"161626"</f>
        <v>161626</v>
      </c>
      <c r="E260" s="7" t="s">
        <v>997</v>
      </c>
      <c r="F260" s="7" t="s">
        <v>980</v>
      </c>
    </row>
    <row r="261" spans="1:6">
      <c r="A261" s="7" t="str">
        <f>"301136"</f>
        <v>301136</v>
      </c>
      <c r="B261" s="7" t="s">
        <v>998</v>
      </c>
      <c r="C261" s="7" t="s">
        <v>999</v>
      </c>
      <c r="D261" s="7" t="str">
        <f>"166008"</f>
        <v>166008</v>
      </c>
      <c r="E261" s="7" t="s">
        <v>1000</v>
      </c>
      <c r="F261" s="7" t="s">
        <v>1001</v>
      </c>
    </row>
    <row r="262" spans="1:6">
      <c r="A262" s="7" t="str">
        <f>"603380"</f>
        <v>603380</v>
      </c>
      <c r="B262" s="7" t="s">
        <v>1002</v>
      </c>
      <c r="C262" s="7" t="s">
        <v>1003</v>
      </c>
      <c r="D262" s="7" t="str">
        <f>"165512"</f>
        <v>165512</v>
      </c>
      <c r="E262" s="7" t="s">
        <v>1004</v>
      </c>
      <c r="F262" s="7" t="s">
        <v>1001</v>
      </c>
    </row>
    <row r="263" spans="1:6">
      <c r="A263" s="7" t="str">
        <f>"515380"</f>
        <v>515380</v>
      </c>
      <c r="B263" s="7" t="s">
        <v>1005</v>
      </c>
      <c r="C263" s="7" t="s">
        <v>1006</v>
      </c>
      <c r="D263" s="7" t="str">
        <f>"163003"</f>
        <v>163003</v>
      </c>
      <c r="E263" s="7" t="s">
        <v>1007</v>
      </c>
      <c r="F263" s="7" t="s">
        <v>1001</v>
      </c>
    </row>
    <row r="264" spans="1:6">
      <c r="A264" s="7" t="str">
        <f>"002685"</f>
        <v>002685</v>
      </c>
      <c r="B264" s="7" t="s">
        <v>1008</v>
      </c>
      <c r="C264" s="7" t="s">
        <v>1009</v>
      </c>
      <c r="D264" s="7" t="str">
        <f>"161233"</f>
        <v>161233</v>
      </c>
      <c r="E264" s="7" t="s">
        <v>1010</v>
      </c>
      <c r="F264" s="7" t="s">
        <v>1001</v>
      </c>
    </row>
    <row r="265" spans="1:6">
      <c r="A265" s="7" t="str">
        <f>"002496"</f>
        <v>002496</v>
      </c>
      <c r="B265" s="7" t="s">
        <v>1011</v>
      </c>
      <c r="C265" s="7" t="s">
        <v>1012</v>
      </c>
      <c r="D265" s="7" t="str">
        <f>"166105"</f>
        <v>166105</v>
      </c>
      <c r="E265" s="7" t="s">
        <v>1013</v>
      </c>
      <c r="F265" s="7" t="s">
        <v>1001</v>
      </c>
    </row>
    <row r="266" spans="1:6">
      <c r="A266" s="7" t="str">
        <f>"301005"</f>
        <v>301005</v>
      </c>
      <c r="B266" s="7" t="s">
        <v>1014</v>
      </c>
      <c r="C266" s="7" t="s">
        <v>1015</v>
      </c>
      <c r="D266" s="7" t="str">
        <f>"165517"</f>
        <v>165517</v>
      </c>
      <c r="E266" s="7" t="s">
        <v>1016</v>
      </c>
      <c r="F266" s="7" t="s">
        <v>1001</v>
      </c>
    </row>
    <row r="267" spans="1:6">
      <c r="A267" s="7" t="str">
        <f>"300673"</f>
        <v>300673</v>
      </c>
      <c r="B267" s="7" t="s">
        <v>1017</v>
      </c>
      <c r="C267" s="7" t="s">
        <v>1018</v>
      </c>
      <c r="D267" s="7" t="str">
        <f>"511580"</f>
        <v>511580</v>
      </c>
      <c r="E267" s="7" t="s">
        <v>1019</v>
      </c>
      <c r="F267" s="7" t="s">
        <v>1001</v>
      </c>
    </row>
    <row r="268" spans="1:6">
      <c r="A268" s="7" t="str">
        <f>"300752"</f>
        <v>300752</v>
      </c>
      <c r="B268" s="7" t="s">
        <v>1020</v>
      </c>
      <c r="C268" s="7" t="s">
        <v>1021</v>
      </c>
      <c r="D268" s="7" t="str">
        <f>"511520"</f>
        <v>511520</v>
      </c>
      <c r="E268" s="7" t="s">
        <v>1022</v>
      </c>
      <c r="F268" s="7" t="s">
        <v>1001</v>
      </c>
    </row>
    <row r="269" spans="1:6">
      <c r="A269" s="7" t="str">
        <f>"513980"</f>
        <v>513980</v>
      </c>
      <c r="B269" s="7" t="s">
        <v>1023</v>
      </c>
      <c r="C269" s="7" t="s">
        <v>1024</v>
      </c>
      <c r="D269" s="7" t="str">
        <f>"511360"</f>
        <v>511360</v>
      </c>
      <c r="E269" s="7" t="s">
        <v>1025</v>
      </c>
      <c r="F269" s="7" t="s">
        <v>1001</v>
      </c>
    </row>
    <row r="270" spans="1:6">
      <c r="A270" s="7" t="str">
        <f>"002615"</f>
        <v>002615</v>
      </c>
      <c r="B270" s="7" t="s">
        <v>1026</v>
      </c>
      <c r="C270" s="7" t="s">
        <v>1027</v>
      </c>
      <c r="D270" s="7" t="str">
        <f>"511270"</f>
        <v>511270</v>
      </c>
      <c r="E270" s="7" t="s">
        <v>1028</v>
      </c>
      <c r="F270" s="7" t="s">
        <v>1001</v>
      </c>
    </row>
    <row r="271" spans="1:6">
      <c r="A271" s="7" t="str">
        <f>"300787"</f>
        <v>300787</v>
      </c>
      <c r="B271" s="7" t="s">
        <v>1029</v>
      </c>
      <c r="C271" s="7" t="s">
        <v>1030</v>
      </c>
      <c r="D271" s="7" t="str">
        <f>"511260"</f>
        <v>511260</v>
      </c>
      <c r="E271" s="7" t="s">
        <v>1031</v>
      </c>
      <c r="F271" s="7" t="s">
        <v>1001</v>
      </c>
    </row>
    <row r="272" spans="1:6">
      <c r="A272" s="7" t="str">
        <f>"300864"</f>
        <v>300864</v>
      </c>
      <c r="B272" s="7" t="s">
        <v>1032</v>
      </c>
      <c r="C272" s="7" t="s">
        <v>555</v>
      </c>
      <c r="D272" s="7" t="str">
        <f>"511060"</f>
        <v>511060</v>
      </c>
      <c r="E272" s="7" t="s">
        <v>1033</v>
      </c>
      <c r="F272" s="7" t="s">
        <v>1001</v>
      </c>
    </row>
    <row r="273" spans="1:6">
      <c r="A273" s="7" t="str">
        <f>"300272"</f>
        <v>300272</v>
      </c>
      <c r="B273" s="7" t="s">
        <v>1034</v>
      </c>
      <c r="C273" s="7" t="s">
        <v>1035</v>
      </c>
      <c r="D273" s="7" t="str">
        <f>"511020"</f>
        <v>511020</v>
      </c>
      <c r="E273" s="7" t="s">
        <v>1036</v>
      </c>
      <c r="F273" s="7" t="s">
        <v>1001</v>
      </c>
    </row>
    <row r="274" spans="1:6">
      <c r="A274" s="7" t="str">
        <f>"002296"</f>
        <v>002296</v>
      </c>
      <c r="B274" s="7" t="s">
        <v>1037</v>
      </c>
      <c r="C274" s="7" t="s">
        <v>1038</v>
      </c>
      <c r="D274" s="7" t="str">
        <f>"511010"</f>
        <v>511010</v>
      </c>
      <c r="E274" s="7" t="s">
        <v>1039</v>
      </c>
      <c r="F274" s="7" t="s">
        <v>1001</v>
      </c>
    </row>
    <row r="275" spans="1:6">
      <c r="A275" s="7" t="str">
        <f>"002676"</f>
        <v>002676</v>
      </c>
      <c r="B275" s="7" t="s">
        <v>1040</v>
      </c>
      <c r="C275" s="7" t="s">
        <v>1041</v>
      </c>
      <c r="D275" s="7" t="str">
        <f>"159972"</f>
        <v>159972</v>
      </c>
      <c r="E275" s="7" t="s">
        <v>1042</v>
      </c>
      <c r="F275" s="7" t="s">
        <v>1001</v>
      </c>
    </row>
    <row r="276" spans="1:6">
      <c r="A276" s="7" t="str">
        <f>"002290"</f>
        <v>002290</v>
      </c>
      <c r="B276" s="7" t="s">
        <v>1043</v>
      </c>
      <c r="C276" s="7" t="s">
        <v>1044</v>
      </c>
      <c r="D276" s="7" t="str">
        <f>"159816"</f>
        <v>159816</v>
      </c>
      <c r="E276" s="7" t="s">
        <v>1045</v>
      </c>
      <c r="F276" s="7" t="s">
        <v>1001</v>
      </c>
    </row>
    <row r="277" spans="1:6">
      <c r="A277" s="7" t="str">
        <f>"301138"</f>
        <v>301138</v>
      </c>
      <c r="B277" s="7" t="s">
        <v>1046</v>
      </c>
      <c r="C277" s="7" t="s">
        <v>1047</v>
      </c>
      <c r="D277" s="7" t="str">
        <f>"159651"</f>
        <v>159651</v>
      </c>
      <c r="E277" s="7" t="s">
        <v>1048</v>
      </c>
      <c r="F277" s="7" t="s">
        <v>1001</v>
      </c>
    </row>
    <row r="278" spans="1:6">
      <c r="A278" s="7" t="str">
        <f>"600505"</f>
        <v>600505</v>
      </c>
      <c r="B278" s="7" t="s">
        <v>1049</v>
      </c>
      <c r="C278" s="7" t="s">
        <v>1050</v>
      </c>
      <c r="D278" s="7" t="str">
        <f>"159650"</f>
        <v>159650</v>
      </c>
      <c r="E278" s="7" t="s">
        <v>1051</v>
      </c>
      <c r="F278" s="7" t="s">
        <v>1001</v>
      </c>
    </row>
    <row r="279" spans="1:6">
      <c r="A279" s="7" t="str">
        <f>"159740"</f>
        <v>159740</v>
      </c>
      <c r="B279" s="7" t="s">
        <v>408</v>
      </c>
      <c r="C279" s="7" t="s">
        <v>1052</v>
      </c>
      <c r="D279" s="7" t="str">
        <f>"159649"</f>
        <v>159649</v>
      </c>
      <c r="E279" s="7" t="s">
        <v>1053</v>
      </c>
      <c r="F279" s="7" t="s">
        <v>1001</v>
      </c>
    </row>
    <row r="280" spans="1:6">
      <c r="A280" s="7" t="str">
        <f>"300690"</f>
        <v>300690</v>
      </c>
      <c r="B280" s="7" t="s">
        <v>1054</v>
      </c>
      <c r="C280" s="7" t="s">
        <v>1055</v>
      </c>
      <c r="D280" s="7" t="str">
        <f>"900947"</f>
        <v>900947</v>
      </c>
      <c r="E280" s="7" t="s">
        <v>1056</v>
      </c>
      <c r="F280" s="7" t="s">
        <v>1057</v>
      </c>
    </row>
    <row r="281" spans="1:6">
      <c r="A281" s="7" t="str">
        <f>"002661"</f>
        <v>002661</v>
      </c>
      <c r="B281" s="7" t="s">
        <v>1058</v>
      </c>
      <c r="C281" s="7" t="s">
        <v>1059</v>
      </c>
      <c r="D281" s="7" t="str">
        <f>"900939"</f>
        <v>900939</v>
      </c>
      <c r="E281" s="7" t="s">
        <v>1060</v>
      </c>
      <c r="F281" s="7" t="s">
        <v>1057</v>
      </c>
    </row>
    <row r="282" spans="1:6">
      <c r="A282" s="7" t="str">
        <f>"300667"</f>
        <v>300667</v>
      </c>
      <c r="B282" s="7" t="s">
        <v>1061</v>
      </c>
      <c r="C282" s="7" t="s">
        <v>1062</v>
      </c>
      <c r="D282" s="7" t="str">
        <f>"900936"</f>
        <v>900936</v>
      </c>
      <c r="E282" s="7" t="s">
        <v>1063</v>
      </c>
      <c r="F282" s="7" t="s">
        <v>1057</v>
      </c>
    </row>
    <row r="283" spans="1:6">
      <c r="A283" s="7" t="str">
        <f>"605378"</f>
        <v>605378</v>
      </c>
      <c r="B283" s="7" t="s">
        <v>1064</v>
      </c>
      <c r="C283" s="7" t="s">
        <v>587</v>
      </c>
      <c r="D283" s="7" t="str">
        <f>"900934"</f>
        <v>900934</v>
      </c>
      <c r="E283" s="7" t="s">
        <v>1065</v>
      </c>
      <c r="F283" s="7" t="s">
        <v>1057</v>
      </c>
    </row>
    <row r="284" spans="1:6">
      <c r="A284" s="7" t="str">
        <f>"603095"</f>
        <v>603095</v>
      </c>
      <c r="B284" s="7" t="s">
        <v>1066</v>
      </c>
      <c r="C284" s="7" t="s">
        <v>1067</v>
      </c>
      <c r="D284" s="7" t="str">
        <f>"900918"</f>
        <v>900918</v>
      </c>
      <c r="E284" s="7" t="s">
        <v>1068</v>
      </c>
      <c r="F284" s="7" t="s">
        <v>1057</v>
      </c>
    </row>
    <row r="285" spans="1:6">
      <c r="A285" s="7" t="str">
        <f>"603499"</f>
        <v>603499</v>
      </c>
      <c r="B285" s="7" t="s">
        <v>1069</v>
      </c>
      <c r="C285" s="7" t="s">
        <v>1070</v>
      </c>
      <c r="D285" s="7" t="str">
        <f>"900905"</f>
        <v>900905</v>
      </c>
      <c r="E285" s="7" t="s">
        <v>1071</v>
      </c>
      <c r="F285" s="7" t="s">
        <v>1057</v>
      </c>
    </row>
    <row r="286" spans="1:6">
      <c r="A286" s="7" t="str">
        <f>"688767"</f>
        <v>688767</v>
      </c>
      <c r="B286" s="7" t="s">
        <v>1072</v>
      </c>
      <c r="C286" s="7" t="s">
        <v>1070</v>
      </c>
      <c r="D286" s="7" t="str">
        <f>"900903"</f>
        <v>900903</v>
      </c>
      <c r="E286" s="7" t="s">
        <v>1073</v>
      </c>
      <c r="F286" s="7" t="s">
        <v>1057</v>
      </c>
    </row>
    <row r="287" spans="1:6">
      <c r="A287" s="7" t="str">
        <f>"159673"</f>
        <v>159673</v>
      </c>
      <c r="B287" s="7" t="s">
        <v>1074</v>
      </c>
      <c r="C287" s="7" t="s">
        <v>1075</v>
      </c>
      <c r="D287" s="7" t="str">
        <f>"113669"</f>
        <v>113669</v>
      </c>
      <c r="E287" s="7" t="s">
        <v>1076</v>
      </c>
      <c r="F287" s="7" t="s">
        <v>1057</v>
      </c>
    </row>
    <row r="288" spans="1:6">
      <c r="A288" s="7" t="str">
        <f>"002989"</f>
        <v>002989</v>
      </c>
      <c r="B288" s="7" t="s">
        <v>1077</v>
      </c>
      <c r="C288" s="7" t="s">
        <v>1078</v>
      </c>
      <c r="D288" s="7" t="str">
        <f>"113574"</f>
        <v>113574</v>
      </c>
      <c r="E288" s="7" t="s">
        <v>1079</v>
      </c>
      <c r="F288" s="7" t="s">
        <v>1057</v>
      </c>
    </row>
    <row r="289" spans="1:6">
      <c r="A289" s="7" t="str">
        <f>"603706"</f>
        <v>603706</v>
      </c>
      <c r="B289" s="7" t="s">
        <v>1080</v>
      </c>
      <c r="C289" s="7" t="s">
        <v>1081</v>
      </c>
      <c r="D289" s="7" t="str">
        <f>"113537"</f>
        <v>113537</v>
      </c>
      <c r="E289" s="7" t="s">
        <v>1082</v>
      </c>
      <c r="F289" s="7" t="s">
        <v>1057</v>
      </c>
    </row>
    <row r="290" spans="1:6">
      <c r="A290" s="7" t="str">
        <f>"300306"</f>
        <v>300306</v>
      </c>
      <c r="B290" s="7" t="s">
        <v>1083</v>
      </c>
      <c r="C290" s="7" t="s">
        <v>1084</v>
      </c>
      <c r="D290" s="7" t="str">
        <f>"113065"</f>
        <v>113065</v>
      </c>
      <c r="E290" s="7" t="s">
        <v>1085</v>
      </c>
      <c r="F290" s="7" t="s">
        <v>1057</v>
      </c>
    </row>
    <row r="291" spans="1:6">
      <c r="A291" s="7" t="str">
        <f>"688089"</f>
        <v>688089</v>
      </c>
      <c r="B291" s="7" t="s">
        <v>1086</v>
      </c>
      <c r="C291" s="7" t="s">
        <v>1087</v>
      </c>
      <c r="D291" s="7" t="str">
        <f>"113056"</f>
        <v>113056</v>
      </c>
      <c r="E291" s="7" t="s">
        <v>1088</v>
      </c>
      <c r="F291" s="7" t="s">
        <v>1057</v>
      </c>
    </row>
    <row r="292" spans="1:6">
      <c r="A292" s="7" t="str">
        <f>"603602"</f>
        <v>603602</v>
      </c>
      <c r="B292" s="7" t="s">
        <v>1089</v>
      </c>
      <c r="C292" s="7" t="s">
        <v>1090</v>
      </c>
      <c r="D292" s="7" t="str">
        <f>"113052"</f>
        <v>113052</v>
      </c>
      <c r="E292" s="7" t="s">
        <v>1091</v>
      </c>
      <c r="F292" s="7" t="s">
        <v>1057</v>
      </c>
    </row>
    <row r="293" spans="1:6">
      <c r="A293" s="7" t="str">
        <f>"159959"</f>
        <v>159959</v>
      </c>
      <c r="B293" s="7" t="s">
        <v>1092</v>
      </c>
      <c r="C293" s="7" t="s">
        <v>1093</v>
      </c>
      <c r="D293" s="7" t="str">
        <f>"113050"</f>
        <v>113050</v>
      </c>
      <c r="E293" s="7" t="s">
        <v>1094</v>
      </c>
      <c r="F293" s="7" t="s">
        <v>1057</v>
      </c>
    </row>
    <row r="294" spans="1:6">
      <c r="A294" s="7" t="str">
        <f>"300484"</f>
        <v>300484</v>
      </c>
      <c r="B294" s="7" t="s">
        <v>1095</v>
      </c>
      <c r="C294" s="7" t="s">
        <v>1096</v>
      </c>
      <c r="D294" s="7" t="str">
        <f>"113042"</f>
        <v>113042</v>
      </c>
      <c r="E294" s="7" t="s">
        <v>1097</v>
      </c>
      <c r="F294" s="7" t="s">
        <v>1057</v>
      </c>
    </row>
    <row r="295" spans="1:6">
      <c r="A295" s="7" t="str">
        <f>"301361"</f>
        <v>301361</v>
      </c>
      <c r="B295" s="7" t="s">
        <v>1098</v>
      </c>
      <c r="C295" s="7" t="s">
        <v>1096</v>
      </c>
      <c r="D295" s="7" t="str">
        <f>"110059"</f>
        <v>110059</v>
      </c>
      <c r="E295" s="7" t="s">
        <v>1099</v>
      </c>
      <c r="F295" s="7" t="s">
        <v>1057</v>
      </c>
    </row>
    <row r="296" spans="1:6">
      <c r="A296" s="7" t="str">
        <f>"301121"</f>
        <v>301121</v>
      </c>
      <c r="B296" s="7" t="s">
        <v>1100</v>
      </c>
      <c r="C296" s="7" t="s">
        <v>1101</v>
      </c>
      <c r="D296" s="7" t="str">
        <f>"200771"</f>
        <v>200771</v>
      </c>
      <c r="E296" s="7" t="s">
        <v>1102</v>
      </c>
      <c r="F296" s="7" t="s">
        <v>1057</v>
      </c>
    </row>
    <row r="297" spans="1:6">
      <c r="A297" s="7" t="str">
        <f>"508000"</f>
        <v>508000</v>
      </c>
      <c r="B297" s="7" t="s">
        <v>1103</v>
      </c>
      <c r="C297" s="7" t="s">
        <v>1104</v>
      </c>
      <c r="D297" s="7" t="str">
        <f>"200025"</f>
        <v>200025</v>
      </c>
      <c r="E297" s="7" t="s">
        <v>1105</v>
      </c>
      <c r="F297" s="7" t="s">
        <v>1057</v>
      </c>
    </row>
    <row r="298" spans="1:6">
      <c r="A298" s="7" t="str">
        <f>"300963"</f>
        <v>300963</v>
      </c>
      <c r="B298" s="7" t="s">
        <v>1106</v>
      </c>
      <c r="C298" s="7" t="s">
        <v>1107</v>
      </c>
      <c r="D298" s="7" t="str">
        <f>"200019"</f>
        <v>200019</v>
      </c>
      <c r="E298" s="7" t="s">
        <v>1108</v>
      </c>
      <c r="F298" s="7" t="s">
        <v>1057</v>
      </c>
    </row>
    <row r="299" spans="1:6">
      <c r="A299" s="7" t="str">
        <f>"513380"</f>
        <v>513380</v>
      </c>
      <c r="B299" s="7" t="s">
        <v>1109</v>
      </c>
      <c r="C299" s="7" t="s">
        <v>1110</v>
      </c>
      <c r="D299" s="7" t="str">
        <f>"200012"</f>
        <v>200012</v>
      </c>
      <c r="E299" s="7" t="s">
        <v>1111</v>
      </c>
      <c r="F299" s="7" t="s">
        <v>1057</v>
      </c>
    </row>
    <row r="300" spans="1:6">
      <c r="A300" s="7" t="str">
        <f>"300407"</f>
        <v>300407</v>
      </c>
      <c r="B300" s="7" t="s">
        <v>1112</v>
      </c>
      <c r="C300" s="7" t="s">
        <v>1113</v>
      </c>
      <c r="D300" s="7" t="str">
        <f>"128136"</f>
        <v>128136</v>
      </c>
      <c r="E300" s="7" t="s">
        <v>1114</v>
      </c>
      <c r="F300" s="7" t="s">
        <v>1057</v>
      </c>
    </row>
    <row r="301" spans="1:6">
      <c r="A301" s="7" t="str">
        <f>"002972"</f>
        <v>002972</v>
      </c>
      <c r="B301" s="7" t="s">
        <v>1115</v>
      </c>
      <c r="C301" s="7" t="s">
        <v>1116</v>
      </c>
      <c r="D301" s="7" t="str">
        <f>"127052"</f>
        <v>127052</v>
      </c>
      <c r="E301" s="7" t="s">
        <v>1117</v>
      </c>
      <c r="F301" s="7" t="s">
        <v>1057</v>
      </c>
    </row>
    <row r="302" spans="1:6">
      <c r="A302" s="7" t="str">
        <f>"603488"</f>
        <v>603488</v>
      </c>
      <c r="B302" s="7" t="s">
        <v>1118</v>
      </c>
      <c r="C302" s="7" t="s">
        <v>1119</v>
      </c>
      <c r="D302" s="7" t="str">
        <f>"123178"</f>
        <v>123178</v>
      </c>
      <c r="E302" s="7" t="s">
        <v>1120</v>
      </c>
      <c r="F302" s="7" t="s">
        <v>1057</v>
      </c>
    </row>
    <row r="303" spans="1:6">
      <c r="A303" s="7" t="str">
        <f>"300879"</f>
        <v>300879</v>
      </c>
      <c r="B303" s="7" t="s">
        <v>1121</v>
      </c>
      <c r="C303" s="7" t="s">
        <v>1122</v>
      </c>
      <c r="D303" s="8"/>
      <c r="E303" s="8"/>
      <c r="F303" s="8"/>
    </row>
    <row r="304" spans="1:6">
      <c r="A304" s="7" t="str">
        <f>"600573"</f>
        <v>600573</v>
      </c>
      <c r="B304" s="7" t="s">
        <v>1123</v>
      </c>
      <c r="C304" s="7" t="s">
        <v>1124</v>
      </c>
      <c r="D304" s="8"/>
      <c r="E304" s="8"/>
      <c r="F304" s="8"/>
    </row>
    <row r="305" spans="1:6">
      <c r="A305" s="7" t="str">
        <f>"603755"</f>
        <v>603755</v>
      </c>
      <c r="B305" s="7" t="s">
        <v>1125</v>
      </c>
      <c r="C305" s="7" t="s">
        <v>1126</v>
      </c>
      <c r="D305" s="8"/>
      <c r="E305" s="8"/>
      <c r="F305" s="8"/>
    </row>
    <row r="306" spans="1:6">
      <c r="A306" s="7" t="str">
        <f>"515880"</f>
        <v>515880</v>
      </c>
      <c r="B306" s="7" t="s">
        <v>1127</v>
      </c>
      <c r="C306" s="7" t="s">
        <v>1128</v>
      </c>
      <c r="D306" s="8"/>
      <c r="E306" s="8"/>
      <c r="F306" s="8"/>
    </row>
    <row r="307" spans="1:6">
      <c r="A307" s="7" t="str">
        <f>"001238"</f>
        <v>001238</v>
      </c>
      <c r="B307" s="7" t="s">
        <v>1129</v>
      </c>
      <c r="C307" s="7" t="s">
        <v>1130</v>
      </c>
      <c r="D307" s="8"/>
      <c r="E307" s="8"/>
      <c r="F307" s="8"/>
    </row>
    <row r="308" spans="1:6">
      <c r="A308" s="7" t="str">
        <f>"603221"</f>
        <v>603221</v>
      </c>
      <c r="B308" s="7" t="s">
        <v>1131</v>
      </c>
      <c r="C308" s="7" t="s">
        <v>1132</v>
      </c>
      <c r="D308" s="8"/>
      <c r="E308" s="8"/>
      <c r="F308" s="8"/>
    </row>
    <row r="309" spans="1:6">
      <c r="A309" s="7" t="str">
        <f>"603038"</f>
        <v>603038</v>
      </c>
      <c r="B309" s="7" t="s">
        <v>1133</v>
      </c>
      <c r="C309" s="7" t="s">
        <v>1134</v>
      </c>
      <c r="D309" s="8"/>
      <c r="E309" s="8"/>
      <c r="F309" s="8"/>
    </row>
    <row r="310" spans="1:6">
      <c r="A310" s="7" t="str">
        <f>"300240"</f>
        <v>300240</v>
      </c>
      <c r="B310" s="7" t="s">
        <v>1135</v>
      </c>
      <c r="C310" s="7" t="s">
        <v>1136</v>
      </c>
      <c r="D310" s="8"/>
      <c r="E310" s="8"/>
      <c r="F310" s="8"/>
    </row>
    <row r="311" spans="1:6">
      <c r="A311" s="7" t="str">
        <f>"300947"</f>
        <v>300947</v>
      </c>
      <c r="B311" s="7" t="s">
        <v>1137</v>
      </c>
      <c r="C311" s="7" t="s">
        <v>1138</v>
      </c>
      <c r="D311" s="8"/>
      <c r="E311" s="8"/>
      <c r="F311" s="8"/>
    </row>
    <row r="312" spans="1:6">
      <c r="A312" s="7" t="str">
        <f>"512040"</f>
        <v>512040</v>
      </c>
      <c r="B312" s="7" t="s">
        <v>1139</v>
      </c>
      <c r="C312" s="7" t="s">
        <v>1140</v>
      </c>
      <c r="D312" s="8"/>
      <c r="E312" s="8"/>
      <c r="F312" s="8"/>
    </row>
    <row r="313" spans="1:6">
      <c r="A313" s="7" t="str">
        <f>"603958"</f>
        <v>603958</v>
      </c>
      <c r="B313" s="7" t="s">
        <v>1141</v>
      </c>
      <c r="C313" s="7" t="s">
        <v>1142</v>
      </c>
      <c r="D313" s="8"/>
      <c r="E313" s="8"/>
      <c r="F313" s="8"/>
    </row>
    <row r="314" spans="1:6">
      <c r="A314" s="7" t="str">
        <f>"562000"</f>
        <v>562000</v>
      </c>
      <c r="B314" s="7" t="s">
        <v>1143</v>
      </c>
      <c r="C314" s="7" t="s">
        <v>1144</v>
      </c>
      <c r="D314" s="8"/>
      <c r="E314" s="8"/>
      <c r="F314" s="8"/>
    </row>
    <row r="315" spans="1:6">
      <c r="A315" s="7" t="str">
        <f>"300295"</f>
        <v>300295</v>
      </c>
      <c r="B315" s="7" t="s">
        <v>1145</v>
      </c>
      <c r="C315" s="7" t="s">
        <v>1146</v>
      </c>
      <c r="D315" s="8"/>
      <c r="E315" s="8"/>
      <c r="F315" s="8"/>
    </row>
    <row r="316" spans="1:6">
      <c r="A316" s="7" t="str">
        <f>"300930"</f>
        <v>300930</v>
      </c>
      <c r="B316" s="7" t="s">
        <v>1147</v>
      </c>
      <c r="C316" s="7" t="s">
        <v>1148</v>
      </c>
      <c r="D316" s="8"/>
      <c r="E316" s="8"/>
      <c r="F316" s="8"/>
    </row>
    <row r="317" spans="1:6">
      <c r="A317" s="7" t="str">
        <f>"603007"</f>
        <v>603007</v>
      </c>
      <c r="B317" s="7" t="s">
        <v>1149</v>
      </c>
      <c r="C317" s="7" t="s">
        <v>1150</v>
      </c>
      <c r="D317" s="8"/>
      <c r="E317" s="8"/>
      <c r="F317" s="8"/>
    </row>
    <row r="318" spans="1:6">
      <c r="A318" s="7" t="str">
        <f>"515680"</f>
        <v>515680</v>
      </c>
      <c r="B318" s="7" t="s">
        <v>1151</v>
      </c>
      <c r="C318" s="7" t="s">
        <v>1152</v>
      </c>
      <c r="D318" s="8"/>
      <c r="E318" s="8"/>
      <c r="F318" s="8"/>
    </row>
    <row r="319" spans="1:6">
      <c r="A319" s="7" t="str">
        <f>"002005"</f>
        <v>002005</v>
      </c>
      <c r="B319" s="7" t="s">
        <v>1153</v>
      </c>
      <c r="C319" s="7" t="s">
        <v>647</v>
      </c>
      <c r="D319" s="8"/>
      <c r="E319" s="8"/>
      <c r="F319" s="8"/>
    </row>
    <row r="320" spans="1:6">
      <c r="A320" s="7" t="str">
        <f>"301226"</f>
        <v>301226</v>
      </c>
      <c r="B320" s="7" t="s">
        <v>1154</v>
      </c>
      <c r="C320" s="7" t="s">
        <v>1155</v>
      </c>
      <c r="D320" s="8"/>
      <c r="E320" s="8"/>
      <c r="F320" s="8"/>
    </row>
    <row r="321" spans="1:6">
      <c r="A321" s="7" t="str">
        <f>"508099"</f>
        <v>508099</v>
      </c>
      <c r="B321" s="7" t="s">
        <v>1156</v>
      </c>
      <c r="C321" s="7" t="s">
        <v>1157</v>
      </c>
      <c r="D321" s="8"/>
      <c r="E321" s="8"/>
      <c r="F321" s="8"/>
    </row>
    <row r="322" spans="1:6">
      <c r="A322" s="7" t="str">
        <f>"300637"</f>
        <v>300637</v>
      </c>
      <c r="B322" s="7" t="s">
        <v>1158</v>
      </c>
      <c r="C322" s="7" t="s">
        <v>1159</v>
      </c>
      <c r="D322" s="8"/>
      <c r="E322" s="8"/>
      <c r="F322" s="8"/>
    </row>
    <row r="323" spans="1:6">
      <c r="A323" s="7" t="str">
        <f>"180301"</f>
        <v>180301</v>
      </c>
      <c r="B323" s="7" t="s">
        <v>1160</v>
      </c>
      <c r="C323" s="7" t="s">
        <v>1161</v>
      </c>
      <c r="D323" s="8"/>
      <c r="E323" s="8"/>
      <c r="F323" s="8"/>
    </row>
    <row r="324" spans="1:6">
      <c r="A324" s="7" t="str">
        <f>"834261"</f>
        <v>834261</v>
      </c>
      <c r="B324" s="7" t="s">
        <v>1162</v>
      </c>
      <c r="C324" s="7" t="s">
        <v>1163</v>
      </c>
      <c r="D324" s="8"/>
      <c r="E324" s="8"/>
      <c r="F324" s="8"/>
    </row>
    <row r="325" spans="1:6">
      <c r="A325" s="7" t="str">
        <f>"300897"</f>
        <v>300897</v>
      </c>
      <c r="B325" s="7" t="s">
        <v>1164</v>
      </c>
      <c r="C325" s="7" t="s">
        <v>1165</v>
      </c>
      <c r="D325" s="8"/>
      <c r="E325" s="8"/>
      <c r="F325" s="8"/>
    </row>
    <row r="326" spans="1:6">
      <c r="A326" s="7" t="str">
        <f>"301130"</f>
        <v>301130</v>
      </c>
      <c r="B326" s="7" t="s">
        <v>1166</v>
      </c>
      <c r="C326" s="7" t="s">
        <v>1165</v>
      </c>
      <c r="D326" s="8"/>
      <c r="E326" s="8"/>
      <c r="F326" s="8"/>
    </row>
    <row r="327" spans="1:6">
      <c r="A327" s="7" t="str">
        <f>"603080"</f>
        <v>603080</v>
      </c>
      <c r="B327" s="7" t="s">
        <v>1167</v>
      </c>
      <c r="C327" s="7" t="s">
        <v>1168</v>
      </c>
      <c r="D327" s="8"/>
      <c r="E327" s="8"/>
      <c r="F327" s="8"/>
    </row>
    <row r="328" spans="1:6">
      <c r="A328" s="7" t="str">
        <f>"830799"</f>
        <v>830799</v>
      </c>
      <c r="B328" s="7" t="s">
        <v>1169</v>
      </c>
      <c r="C328" s="7" t="s">
        <v>1170</v>
      </c>
      <c r="D328" s="8"/>
      <c r="E328" s="8"/>
      <c r="F328" s="8"/>
    </row>
    <row r="329" spans="1:6">
      <c r="A329" s="7" t="str">
        <f>"430510"</f>
        <v>430510</v>
      </c>
      <c r="B329" s="7" t="s">
        <v>1171</v>
      </c>
      <c r="C329" s="7" t="s">
        <v>1172</v>
      </c>
      <c r="D329" s="8"/>
      <c r="E329" s="8"/>
      <c r="F329" s="8"/>
    </row>
    <row r="330" spans="1:6">
      <c r="A330" s="7" t="str">
        <f>"002021"</f>
        <v>002021</v>
      </c>
      <c r="B330" s="7" t="s">
        <v>1173</v>
      </c>
      <c r="C330" s="7" t="s">
        <v>1174</v>
      </c>
      <c r="D330" s="8"/>
      <c r="E330" s="8"/>
      <c r="F330" s="8"/>
    </row>
    <row r="331" spans="1:6">
      <c r="A331" s="7" t="str">
        <f>"002806"</f>
        <v>002806</v>
      </c>
      <c r="B331" s="7" t="s">
        <v>1175</v>
      </c>
      <c r="C331" s="7" t="s">
        <v>1176</v>
      </c>
      <c r="D331" s="8"/>
      <c r="E331" s="8"/>
      <c r="F331" s="8"/>
    </row>
    <row r="332" spans="1:6">
      <c r="A332" s="7" t="str">
        <f>"688597"</f>
        <v>688597</v>
      </c>
      <c r="B332" s="7" t="s">
        <v>1177</v>
      </c>
      <c r="C332" s="7" t="s">
        <v>1178</v>
      </c>
      <c r="D332" s="8"/>
      <c r="E332" s="8"/>
      <c r="F332" s="8"/>
    </row>
    <row r="333" spans="1:6">
      <c r="A333" s="7" t="str">
        <f>"300743"</f>
        <v>300743</v>
      </c>
      <c r="B333" s="7" t="s">
        <v>1179</v>
      </c>
      <c r="C333" s="7" t="s">
        <v>1180</v>
      </c>
      <c r="D333" s="8"/>
      <c r="E333" s="8"/>
      <c r="F333" s="8"/>
    </row>
    <row r="334" spans="1:6">
      <c r="A334" s="7" t="str">
        <f>"600889"</f>
        <v>600889</v>
      </c>
      <c r="B334" s="7" t="s">
        <v>1181</v>
      </c>
      <c r="C334" s="7" t="s">
        <v>1182</v>
      </c>
      <c r="D334" s="8"/>
      <c r="E334" s="8"/>
      <c r="F334" s="8"/>
    </row>
    <row r="335" spans="1:6">
      <c r="A335" s="7" t="str">
        <f>"511180"</f>
        <v>511180</v>
      </c>
      <c r="B335" s="7" t="s">
        <v>1183</v>
      </c>
      <c r="C335" s="7" t="s">
        <v>1184</v>
      </c>
      <c r="D335" s="8"/>
      <c r="E335" s="8"/>
      <c r="F335" s="8"/>
    </row>
    <row r="336" spans="1:6">
      <c r="A336" s="7" t="str">
        <f>"513580"</f>
        <v>513580</v>
      </c>
      <c r="B336" s="7" t="s">
        <v>1185</v>
      </c>
      <c r="C336" s="7" t="s">
        <v>1186</v>
      </c>
      <c r="D336" s="8"/>
      <c r="E336" s="8"/>
      <c r="F336" s="8"/>
    </row>
    <row r="337" spans="1:6">
      <c r="A337" s="7" t="str">
        <f>"300521"</f>
        <v>300521</v>
      </c>
      <c r="B337" s="7" t="s">
        <v>1187</v>
      </c>
      <c r="C337" s="7" t="s">
        <v>1188</v>
      </c>
      <c r="D337" s="8"/>
      <c r="E337" s="8"/>
      <c r="F337" s="8"/>
    </row>
    <row r="338" spans="1:6">
      <c r="A338" s="7" t="str">
        <f>"002199"</f>
        <v>002199</v>
      </c>
      <c r="B338" s="7" t="s">
        <v>1189</v>
      </c>
      <c r="C338" s="7" t="s">
        <v>1190</v>
      </c>
      <c r="D338" s="8"/>
      <c r="E338" s="8"/>
      <c r="F338" s="8"/>
    </row>
    <row r="339" spans="1:6">
      <c r="A339" s="7" t="str">
        <f>"300106"</f>
        <v>300106</v>
      </c>
      <c r="B339" s="7" t="s">
        <v>1191</v>
      </c>
      <c r="C339" s="7" t="s">
        <v>1192</v>
      </c>
      <c r="D339" s="8"/>
      <c r="E339" s="8"/>
      <c r="F339" s="8"/>
    </row>
    <row r="340" spans="1:6">
      <c r="A340" s="7" t="str">
        <f>"300103"</f>
        <v>300103</v>
      </c>
      <c r="B340" s="7" t="s">
        <v>1193</v>
      </c>
      <c r="C340" s="7" t="s">
        <v>1194</v>
      </c>
      <c r="D340" s="8"/>
      <c r="E340" s="8"/>
      <c r="F340" s="8"/>
    </row>
    <row r="341" spans="1:6">
      <c r="A341" s="7" t="str">
        <f>"510380"</f>
        <v>510380</v>
      </c>
      <c r="B341" s="7" t="s">
        <v>1195</v>
      </c>
      <c r="C341" s="7" t="s">
        <v>1196</v>
      </c>
      <c r="D341" s="8"/>
      <c r="E341" s="8"/>
      <c r="F341" s="8"/>
    </row>
    <row r="342" spans="1:6">
      <c r="A342" s="7" t="str">
        <f>"159996"</f>
        <v>159996</v>
      </c>
      <c r="B342" s="7" t="s">
        <v>1197</v>
      </c>
      <c r="C342" s="7" t="s">
        <v>1198</v>
      </c>
      <c r="D342" s="8"/>
      <c r="E342" s="8"/>
      <c r="F342" s="8"/>
    </row>
    <row r="343" spans="1:6">
      <c r="A343" s="7" t="str">
        <f>"688229"</f>
        <v>688229</v>
      </c>
      <c r="B343" s="7" t="s">
        <v>1199</v>
      </c>
      <c r="C343" s="7" t="s">
        <v>1200</v>
      </c>
      <c r="D343" s="8"/>
      <c r="E343" s="8"/>
      <c r="F343" s="8"/>
    </row>
    <row r="344" spans="1:6">
      <c r="A344" s="7" t="str">
        <f>"164906"</f>
        <v>164906</v>
      </c>
      <c r="B344" s="7" t="s">
        <v>1201</v>
      </c>
      <c r="C344" s="7" t="s">
        <v>1202</v>
      </c>
      <c r="D344" s="8"/>
      <c r="E344" s="8"/>
      <c r="F344" s="8"/>
    </row>
    <row r="345" spans="1:6">
      <c r="A345" s="7" t="str">
        <f>"836247"</f>
        <v>836247</v>
      </c>
      <c r="B345" s="7" t="s">
        <v>1203</v>
      </c>
      <c r="C345" s="7" t="s">
        <v>1204</v>
      </c>
      <c r="D345" s="8"/>
      <c r="E345" s="8"/>
      <c r="F345" s="8"/>
    </row>
    <row r="346" spans="1:6">
      <c r="A346" s="7" t="str">
        <f>"513770"</f>
        <v>513770</v>
      </c>
      <c r="B346" s="7" t="s">
        <v>1205</v>
      </c>
      <c r="C346" s="7" t="s">
        <v>686</v>
      </c>
      <c r="D346" s="8"/>
      <c r="E346" s="8"/>
      <c r="F346" s="8"/>
    </row>
    <row r="347" spans="1:6">
      <c r="A347" s="7" t="str">
        <f>"159997"</f>
        <v>159997</v>
      </c>
      <c r="B347" s="7" t="s">
        <v>1206</v>
      </c>
      <c r="C347" s="7" t="s">
        <v>1207</v>
      </c>
      <c r="D347" s="8"/>
      <c r="E347" s="8"/>
      <c r="F347" s="8"/>
    </row>
    <row r="348" spans="1:6">
      <c r="A348" s="7" t="str">
        <f>"562990"</f>
        <v>562990</v>
      </c>
      <c r="B348" s="7" t="s">
        <v>1208</v>
      </c>
      <c r="C348" s="7" t="s">
        <v>1209</v>
      </c>
      <c r="D348" s="8"/>
      <c r="E348" s="8"/>
      <c r="F348" s="8"/>
    </row>
    <row r="349" spans="1:6">
      <c r="A349" s="7" t="str">
        <f>"002742"</f>
        <v>002742</v>
      </c>
      <c r="B349" s="7" t="s">
        <v>1210</v>
      </c>
      <c r="C349" s="7" t="s">
        <v>1211</v>
      </c>
      <c r="D349" s="8"/>
      <c r="E349" s="8"/>
      <c r="F349" s="8"/>
    </row>
    <row r="350" spans="1:6">
      <c r="A350" s="7" t="str">
        <f>"515890"</f>
        <v>515890</v>
      </c>
      <c r="B350" s="7" t="s">
        <v>1212</v>
      </c>
      <c r="C350" s="7" t="s">
        <v>1213</v>
      </c>
      <c r="D350" s="8"/>
      <c r="E350" s="8"/>
      <c r="F350" s="8"/>
    </row>
    <row r="351" spans="1:6">
      <c r="A351" s="7" t="str">
        <f>"830879"</f>
        <v>830879</v>
      </c>
      <c r="B351" s="7" t="s">
        <v>1214</v>
      </c>
      <c r="C351" s="7" t="s">
        <v>1215</v>
      </c>
      <c r="D351" s="8"/>
      <c r="E351" s="8"/>
      <c r="F351" s="8"/>
    </row>
    <row r="352" spans="1:6">
      <c r="A352" s="7" t="str">
        <f>"300220"</f>
        <v>300220</v>
      </c>
      <c r="B352" s="7" t="s">
        <v>1216</v>
      </c>
      <c r="C352" s="7" t="s">
        <v>1217</v>
      </c>
      <c r="D352" s="8"/>
      <c r="E352" s="8"/>
      <c r="F352" s="8"/>
    </row>
    <row r="353" spans="1:6">
      <c r="A353" s="7" t="str">
        <f>"837663"</f>
        <v>837663</v>
      </c>
      <c r="B353" s="7" t="s">
        <v>1218</v>
      </c>
      <c r="C353" s="7" t="s">
        <v>1219</v>
      </c>
      <c r="D353" s="8"/>
      <c r="E353" s="8"/>
      <c r="F353" s="8"/>
    </row>
    <row r="354" spans="1:6">
      <c r="A354" s="7" t="str">
        <f>"159742"</f>
        <v>159742</v>
      </c>
      <c r="B354" s="7" t="s">
        <v>300</v>
      </c>
      <c r="C354" s="7" t="s">
        <v>1220</v>
      </c>
      <c r="D354" s="8"/>
      <c r="E354" s="8"/>
      <c r="F354" s="8"/>
    </row>
    <row r="355" spans="1:6">
      <c r="A355" s="7" t="str">
        <f>"833266"</f>
        <v>833266</v>
      </c>
      <c r="B355" s="7" t="s">
        <v>1221</v>
      </c>
      <c r="C355" s="7" t="s">
        <v>1222</v>
      </c>
      <c r="D355" s="8"/>
      <c r="E355" s="8"/>
      <c r="F355" s="8"/>
    </row>
    <row r="356" spans="1:6">
      <c r="A356" s="7" t="str">
        <f>"513260"</f>
        <v>513260</v>
      </c>
      <c r="B356" s="7" t="s">
        <v>1223</v>
      </c>
      <c r="C356" s="7" t="s">
        <v>1224</v>
      </c>
      <c r="D356" s="8"/>
      <c r="E356" s="8"/>
      <c r="F356" s="8"/>
    </row>
    <row r="357" spans="1:6">
      <c r="A357" s="7" t="str">
        <f>"836675"</f>
        <v>836675</v>
      </c>
      <c r="B357" s="7" t="s">
        <v>1225</v>
      </c>
      <c r="C357" s="7" t="s">
        <v>1226</v>
      </c>
      <c r="D357" s="8"/>
      <c r="E357" s="8"/>
      <c r="F357" s="8"/>
    </row>
    <row r="358" spans="1:6">
      <c r="A358" s="7" t="str">
        <f>"002569"</f>
        <v>002569</v>
      </c>
      <c r="B358" s="7" t="s">
        <v>1227</v>
      </c>
      <c r="C358" s="7" t="s">
        <v>1228</v>
      </c>
      <c r="D358" s="8"/>
      <c r="E358" s="8"/>
      <c r="F358" s="8"/>
    </row>
    <row r="359" spans="1:6">
      <c r="A359" s="7" t="str">
        <f>"162411"</f>
        <v>162411</v>
      </c>
      <c r="B359" s="7" t="s">
        <v>1229</v>
      </c>
      <c r="C359" s="7" t="s">
        <v>1230</v>
      </c>
      <c r="D359" s="8"/>
      <c r="E359" s="8"/>
      <c r="F359" s="8"/>
    </row>
    <row r="360" spans="1:6">
      <c r="A360" s="7" t="str">
        <f>"839371"</f>
        <v>839371</v>
      </c>
      <c r="B360" s="7" t="s">
        <v>1231</v>
      </c>
      <c r="C360" s="7" t="s">
        <v>1232</v>
      </c>
      <c r="D360" s="8"/>
      <c r="E360" s="8"/>
      <c r="F360" s="8"/>
    </row>
    <row r="361" spans="1:6">
      <c r="A361" s="7" t="str">
        <f>"834058"</f>
        <v>834058</v>
      </c>
      <c r="B361" s="7" t="s">
        <v>1233</v>
      </c>
      <c r="C361" s="7" t="s">
        <v>1234</v>
      </c>
      <c r="D361" s="8"/>
      <c r="E361" s="8"/>
      <c r="F361" s="8"/>
    </row>
    <row r="362" spans="1:6">
      <c r="A362" s="7" t="str">
        <f>"163402"</f>
        <v>163402</v>
      </c>
      <c r="B362" s="7" t="s">
        <v>1235</v>
      </c>
      <c r="C362" s="7" t="s">
        <v>1236</v>
      </c>
      <c r="D362" s="8"/>
      <c r="E362" s="8"/>
      <c r="F362" s="8"/>
    </row>
    <row r="363" spans="1:6">
      <c r="A363" s="7" t="str">
        <f>"159639"</f>
        <v>159639</v>
      </c>
      <c r="B363" s="7" t="s">
        <v>1237</v>
      </c>
      <c r="C363" s="7" t="s">
        <v>1238</v>
      </c>
      <c r="D363" s="8"/>
      <c r="E363" s="8"/>
      <c r="F363" s="8"/>
    </row>
    <row r="364" spans="1:6">
      <c r="A364" s="7" t="str">
        <f>"561190"</f>
        <v>561190</v>
      </c>
      <c r="B364" s="7" t="s">
        <v>1239</v>
      </c>
      <c r="C364" s="7" t="s">
        <v>1240</v>
      </c>
      <c r="D364" s="8"/>
      <c r="E364" s="8"/>
      <c r="F364" s="8"/>
    </row>
    <row r="365" spans="1:6">
      <c r="A365" s="7" t="str">
        <f>"833454"</f>
        <v>833454</v>
      </c>
      <c r="B365" s="7" t="s">
        <v>1241</v>
      </c>
      <c r="C365" s="7" t="s">
        <v>1242</v>
      </c>
      <c r="D365" s="8"/>
      <c r="E365" s="8"/>
      <c r="F365" s="8"/>
    </row>
    <row r="366" spans="1:6">
      <c r="A366" s="7" t="str">
        <f>"831689"</f>
        <v>831689</v>
      </c>
      <c r="B366" s="7" t="s">
        <v>1243</v>
      </c>
      <c r="C366" s="7" t="s">
        <v>1244</v>
      </c>
      <c r="D366" s="8"/>
      <c r="E366" s="8"/>
      <c r="F366" s="8"/>
    </row>
    <row r="367" spans="1:6">
      <c r="A367" s="7" t="str">
        <f>"835184"</f>
        <v>835184</v>
      </c>
      <c r="B367" s="7" t="s">
        <v>1245</v>
      </c>
      <c r="C367" s="7" t="s">
        <v>1246</v>
      </c>
      <c r="D367" s="8"/>
      <c r="E367" s="8"/>
      <c r="F367" s="8"/>
    </row>
    <row r="368" spans="1:6">
      <c r="A368" s="7" t="str">
        <f>"833230"</f>
        <v>833230</v>
      </c>
      <c r="B368" s="7" t="s">
        <v>1247</v>
      </c>
      <c r="C368" s="7" t="s">
        <v>1248</v>
      </c>
      <c r="D368" s="8"/>
      <c r="E368" s="8"/>
      <c r="F368" s="8"/>
    </row>
    <row r="369" spans="1:6">
      <c r="A369" s="7" t="str">
        <f>"561990"</f>
        <v>561990</v>
      </c>
      <c r="B369" s="7" t="s">
        <v>1249</v>
      </c>
      <c r="C369" s="7" t="s">
        <v>1250</v>
      </c>
      <c r="D369" s="8"/>
      <c r="E369" s="8"/>
      <c r="F369" s="8"/>
    </row>
    <row r="370" spans="1:6">
      <c r="A370" s="7" t="str">
        <f>"830896"</f>
        <v>830896</v>
      </c>
      <c r="B370" s="7" t="s">
        <v>1251</v>
      </c>
      <c r="C370" s="7" t="s">
        <v>1252</v>
      </c>
      <c r="D370" s="8"/>
      <c r="E370" s="8"/>
      <c r="F370" s="8"/>
    </row>
    <row r="371" spans="1:6">
      <c r="A371" s="7" t="str">
        <f>"870204"</f>
        <v>870204</v>
      </c>
      <c r="B371" s="7" t="s">
        <v>1253</v>
      </c>
      <c r="C371" s="7" t="s">
        <v>1254</v>
      </c>
      <c r="D371" s="8"/>
      <c r="E371" s="8"/>
      <c r="F371" s="8"/>
    </row>
    <row r="372" spans="1:6">
      <c r="A372" s="7" t="str">
        <f>"430564"</f>
        <v>430564</v>
      </c>
      <c r="B372" s="7" t="s">
        <v>1255</v>
      </c>
      <c r="C372" s="7" t="s">
        <v>1256</v>
      </c>
      <c r="D372" s="8"/>
      <c r="E372" s="8"/>
      <c r="F372" s="8"/>
    </row>
    <row r="373" spans="1:6">
      <c r="A373" s="7" t="str">
        <f>"430556"</f>
        <v>430556</v>
      </c>
      <c r="B373" s="7" t="s">
        <v>1257</v>
      </c>
      <c r="C373" s="7" t="s">
        <v>1258</v>
      </c>
      <c r="D373" s="8"/>
      <c r="E373" s="8"/>
      <c r="F373" s="8"/>
    </row>
    <row r="374" spans="1:6">
      <c r="A374" s="7" t="str">
        <f>"836957"</f>
        <v>836957</v>
      </c>
      <c r="B374" s="7" t="s">
        <v>1259</v>
      </c>
      <c r="C374" s="7" t="s">
        <v>1260</v>
      </c>
      <c r="D374" s="8"/>
      <c r="E374" s="8"/>
      <c r="F374" s="8"/>
    </row>
    <row r="375" spans="1:6">
      <c r="A375" s="7" t="str">
        <f>"560500"</f>
        <v>560500</v>
      </c>
      <c r="B375" s="7" t="s">
        <v>1261</v>
      </c>
      <c r="C375" s="7" t="s">
        <v>1262</v>
      </c>
      <c r="D375" s="8"/>
      <c r="E375" s="8"/>
      <c r="F375" s="8"/>
    </row>
    <row r="376" spans="1:6">
      <c r="A376" s="7" t="str">
        <f>"513860"</f>
        <v>513860</v>
      </c>
      <c r="B376" s="7" t="s">
        <v>1263</v>
      </c>
      <c r="C376" s="7" t="s">
        <v>1264</v>
      </c>
      <c r="D376" s="8"/>
      <c r="E376" s="8"/>
      <c r="F376" s="8"/>
    </row>
    <row r="377" spans="1:6">
      <c r="A377" s="7" t="str">
        <f>"838030"</f>
        <v>838030</v>
      </c>
      <c r="B377" s="7" t="s">
        <v>1265</v>
      </c>
      <c r="C377" s="7" t="s">
        <v>1266</v>
      </c>
      <c r="D377" s="8"/>
      <c r="E377" s="8"/>
      <c r="F377" s="8"/>
    </row>
    <row r="378" spans="1:6">
      <c r="A378" s="7" t="str">
        <f>"515150"</f>
        <v>515150</v>
      </c>
      <c r="B378" s="7" t="s">
        <v>1267</v>
      </c>
      <c r="C378" s="7" t="s">
        <v>1268</v>
      </c>
      <c r="D378" s="8"/>
      <c r="E378" s="8"/>
      <c r="F378" s="8"/>
    </row>
    <row r="379" spans="1:6">
      <c r="A379" s="7" t="str">
        <f>"871634"</f>
        <v>871634</v>
      </c>
      <c r="B379" s="7" t="s">
        <v>1269</v>
      </c>
      <c r="C379" s="7" t="s">
        <v>1270</v>
      </c>
      <c r="D379" s="8"/>
      <c r="E379" s="8"/>
      <c r="F379" s="8"/>
    </row>
    <row r="380" spans="1:6">
      <c r="A380" s="7" t="str">
        <f>"870726"</f>
        <v>870726</v>
      </c>
      <c r="B380" s="7" t="s">
        <v>1271</v>
      </c>
      <c r="C380" s="7" t="s">
        <v>1272</v>
      </c>
      <c r="D380" s="8"/>
      <c r="E380" s="8"/>
      <c r="F380" s="8"/>
    </row>
    <row r="381" spans="1:6">
      <c r="A381" s="7" t="str">
        <f>"832110"</f>
        <v>832110</v>
      </c>
      <c r="B381" s="7" t="s">
        <v>1273</v>
      </c>
      <c r="C381" s="7" t="s">
        <v>1274</v>
      </c>
      <c r="D381" s="8"/>
      <c r="E381" s="8"/>
      <c r="F381" s="8"/>
    </row>
    <row r="382" spans="1:6">
      <c r="A382" s="7" t="str">
        <f>"512910"</f>
        <v>512910</v>
      </c>
      <c r="B382" s="7" t="s">
        <v>1275</v>
      </c>
      <c r="C382" s="7" t="s">
        <v>1276</v>
      </c>
      <c r="D382" s="8"/>
      <c r="E382" s="8"/>
      <c r="F382" s="8"/>
    </row>
    <row r="383" spans="1:6">
      <c r="A383" s="7" t="str">
        <f>"515160"</f>
        <v>515160</v>
      </c>
      <c r="B383" s="7" t="s">
        <v>1277</v>
      </c>
      <c r="C383" s="7" t="s">
        <v>1278</v>
      </c>
      <c r="D383" s="8"/>
      <c r="E383" s="8"/>
      <c r="F383" s="8"/>
    </row>
    <row r="384" spans="1:6">
      <c r="A384" s="7" t="str">
        <f>"516110"</f>
        <v>516110</v>
      </c>
      <c r="B384" s="7" t="s">
        <v>1279</v>
      </c>
      <c r="C384" s="7" t="s">
        <v>1280</v>
      </c>
      <c r="D384" s="8"/>
      <c r="E384" s="8"/>
      <c r="F384" s="8"/>
    </row>
    <row r="385" spans="1:6">
      <c r="A385" s="7" t="str">
        <f>"871396"</f>
        <v>871396</v>
      </c>
      <c r="B385" s="7" t="s">
        <v>1281</v>
      </c>
      <c r="C385" s="7" t="s">
        <v>1282</v>
      </c>
      <c r="D385" s="8"/>
      <c r="E385" s="8"/>
      <c r="F385" s="8"/>
    </row>
    <row r="386" spans="1:6">
      <c r="A386" s="7" t="str">
        <f>"831167"</f>
        <v>831167</v>
      </c>
      <c r="B386" s="7" t="s">
        <v>1283</v>
      </c>
      <c r="C386" s="7" t="s">
        <v>1284</v>
      </c>
      <c r="D386" s="8"/>
      <c r="E386" s="8"/>
      <c r="F386" s="8"/>
    </row>
    <row r="387" spans="1:6">
      <c r="A387" s="7" t="str">
        <f>"830832"</f>
        <v>830832</v>
      </c>
      <c r="B387" s="7" t="s">
        <v>1285</v>
      </c>
      <c r="C387" s="7" t="s">
        <v>1286</v>
      </c>
      <c r="D387" s="8"/>
      <c r="E387" s="8"/>
      <c r="F387" s="8"/>
    </row>
    <row r="388" spans="1:6">
      <c r="A388" s="7" t="str">
        <f>"871553"</f>
        <v>871553</v>
      </c>
      <c r="B388" s="7" t="s">
        <v>1287</v>
      </c>
      <c r="C388" s="7" t="s">
        <v>1288</v>
      </c>
      <c r="D388" s="8"/>
      <c r="E388" s="8"/>
      <c r="F388" s="8"/>
    </row>
    <row r="389" spans="1:6">
      <c r="A389" s="7" t="str">
        <f>"515260"</f>
        <v>515260</v>
      </c>
      <c r="B389" s="7" t="s">
        <v>1206</v>
      </c>
      <c r="C389" s="7" t="s">
        <v>1289</v>
      </c>
      <c r="D389" s="8"/>
      <c r="E389" s="8"/>
      <c r="F389" s="8"/>
    </row>
    <row r="390" spans="1:6">
      <c r="A390" s="7" t="str">
        <f>"560880"</f>
        <v>560880</v>
      </c>
      <c r="B390" s="7" t="s">
        <v>1290</v>
      </c>
      <c r="C390" s="7" t="s">
        <v>1291</v>
      </c>
      <c r="D390" s="8"/>
      <c r="E390" s="8"/>
      <c r="F390" s="8"/>
    </row>
    <row r="391" spans="1:6">
      <c r="A391" s="7" t="str">
        <f>"873169"</f>
        <v>873169</v>
      </c>
      <c r="B391" s="7" t="s">
        <v>1292</v>
      </c>
      <c r="C391" s="7" t="s">
        <v>1293</v>
      </c>
      <c r="D391" s="8"/>
      <c r="E391" s="8"/>
      <c r="F391" s="8"/>
    </row>
    <row r="392" spans="1:6">
      <c r="A392" s="7" t="str">
        <f>"510390"</f>
        <v>510390</v>
      </c>
      <c r="B392" s="7" t="s">
        <v>1294</v>
      </c>
      <c r="C392" s="7" t="s">
        <v>1295</v>
      </c>
      <c r="D392" s="8"/>
      <c r="E392" s="8"/>
      <c r="F392" s="8"/>
    </row>
    <row r="393" spans="1:6">
      <c r="A393" s="7" t="str">
        <f>"832802"</f>
        <v>832802</v>
      </c>
      <c r="B393" s="7" t="s">
        <v>1296</v>
      </c>
      <c r="C393" s="7" t="s">
        <v>1297</v>
      </c>
      <c r="D393" s="8"/>
      <c r="E393" s="8"/>
      <c r="F393" s="8"/>
    </row>
    <row r="394" spans="1:6">
      <c r="A394" s="7" t="str">
        <f>"871245"</f>
        <v>871245</v>
      </c>
      <c r="B394" s="7" t="s">
        <v>1298</v>
      </c>
      <c r="C394" s="7" t="s">
        <v>1299</v>
      </c>
      <c r="D394" s="8"/>
      <c r="E394" s="8"/>
      <c r="F394" s="8"/>
    </row>
    <row r="395" spans="1:6">
      <c r="A395" s="7" t="str">
        <f>"560550"</f>
        <v>560550</v>
      </c>
      <c r="B395" s="7" t="s">
        <v>1300</v>
      </c>
      <c r="C395" s="7" t="s">
        <v>1299</v>
      </c>
      <c r="D395" s="8"/>
      <c r="E395" s="8"/>
      <c r="F395" s="8"/>
    </row>
    <row r="396" spans="1:6">
      <c r="A396" s="7" t="str">
        <f>"159741"</f>
        <v>159741</v>
      </c>
      <c r="B396" s="7" t="s">
        <v>1223</v>
      </c>
      <c r="C396" s="7" t="s">
        <v>1301</v>
      </c>
      <c r="D396" s="8"/>
      <c r="E396" s="8"/>
      <c r="F396" s="8"/>
    </row>
    <row r="397" spans="1:6">
      <c r="A397" s="7" t="str">
        <f>"833580"</f>
        <v>833580</v>
      </c>
      <c r="B397" s="7" t="s">
        <v>1302</v>
      </c>
      <c r="C397" s="7" t="s">
        <v>1303</v>
      </c>
      <c r="D397" s="8"/>
      <c r="E397" s="8"/>
      <c r="F397" s="8"/>
    </row>
    <row r="398" spans="1:6">
      <c r="A398" s="7" t="str">
        <f>"516950"</f>
        <v>516950</v>
      </c>
      <c r="B398" s="7" t="s">
        <v>1304</v>
      </c>
      <c r="C398" s="7" t="s">
        <v>1305</v>
      </c>
      <c r="D398" s="8"/>
      <c r="E398" s="8"/>
      <c r="F398" s="8"/>
    </row>
    <row r="399" spans="1:6">
      <c r="A399" s="7" t="str">
        <f>"501215"</f>
        <v>501215</v>
      </c>
      <c r="B399" s="7" t="s">
        <v>1306</v>
      </c>
      <c r="C399" s="7" t="s">
        <v>1307</v>
      </c>
      <c r="D399" s="8"/>
      <c r="E399" s="8"/>
      <c r="F399" s="8"/>
    </row>
    <row r="400" spans="1:6">
      <c r="A400" s="7" t="str">
        <f>"834765"</f>
        <v>834765</v>
      </c>
      <c r="B400" s="7" t="s">
        <v>1308</v>
      </c>
      <c r="C400" s="7" t="s">
        <v>1309</v>
      </c>
      <c r="D400" s="8"/>
      <c r="E400" s="8"/>
      <c r="F400" s="8"/>
    </row>
    <row r="401" spans="1:6">
      <c r="A401" s="7" t="str">
        <f>"515580"</f>
        <v>515580</v>
      </c>
      <c r="B401" s="7" t="s">
        <v>1310</v>
      </c>
      <c r="C401" s="7" t="s">
        <v>1311</v>
      </c>
      <c r="D401" s="8"/>
      <c r="E401" s="8"/>
      <c r="F401" s="8"/>
    </row>
    <row r="402" spans="1:6">
      <c r="A402" s="7" t="str">
        <f>"512090"</f>
        <v>512090</v>
      </c>
      <c r="B402" s="7" t="s">
        <v>1312</v>
      </c>
      <c r="C402" s="7" t="s">
        <v>1313</v>
      </c>
      <c r="D402" s="8"/>
      <c r="E402" s="8"/>
      <c r="F402" s="8"/>
    </row>
    <row r="403" spans="1:6">
      <c r="A403" s="7" t="str">
        <f>"515390"</f>
        <v>515390</v>
      </c>
      <c r="B403" s="7" t="s">
        <v>1314</v>
      </c>
      <c r="C403" s="7" t="s">
        <v>1315</v>
      </c>
      <c r="D403" s="8"/>
      <c r="E403" s="8"/>
      <c r="F403" s="8"/>
    </row>
    <row r="404" spans="1:6">
      <c r="A404" s="7" t="str">
        <f>"159606"</f>
        <v>159606</v>
      </c>
      <c r="B404" s="7" t="s">
        <v>1316</v>
      </c>
      <c r="C404" s="7" t="s">
        <v>1317</v>
      </c>
      <c r="D404" s="8"/>
      <c r="E404" s="8"/>
      <c r="F404" s="8"/>
    </row>
    <row r="405" spans="1:6">
      <c r="A405" s="7" t="str">
        <f>"160706"</f>
        <v>160706</v>
      </c>
      <c r="B405" s="7" t="s">
        <v>1318</v>
      </c>
      <c r="C405" s="7" t="s">
        <v>1319</v>
      </c>
      <c r="D405" s="8"/>
      <c r="E405" s="8"/>
      <c r="F405" s="8"/>
    </row>
    <row r="406" spans="1:6">
      <c r="A406" s="7" t="str">
        <f>"159916"</f>
        <v>159916</v>
      </c>
      <c r="B406" s="7" t="s">
        <v>1320</v>
      </c>
      <c r="C406" s="7" t="s">
        <v>1321</v>
      </c>
      <c r="D406" s="8"/>
      <c r="E406" s="8"/>
      <c r="F406" s="8"/>
    </row>
    <row r="407" spans="1:6">
      <c r="A407" s="7" t="str">
        <f>"159652"</f>
        <v>159652</v>
      </c>
      <c r="B407" s="7" t="s">
        <v>1322</v>
      </c>
      <c r="C407" s="7" t="s">
        <v>1323</v>
      </c>
      <c r="D407" s="8"/>
      <c r="E407" s="8"/>
      <c r="F407" s="8"/>
    </row>
    <row r="408" spans="1:6">
      <c r="A408" s="7" t="str">
        <f>"160916"</f>
        <v>160916</v>
      </c>
      <c r="B408" s="7" t="s">
        <v>1324</v>
      </c>
      <c r="C408" s="7" t="s">
        <v>1325</v>
      </c>
      <c r="D408" s="8"/>
      <c r="E408" s="8"/>
      <c r="F408" s="8"/>
    </row>
    <row r="409" spans="1:6">
      <c r="A409" s="7" t="str">
        <f>"159641"</f>
        <v>159641</v>
      </c>
      <c r="B409" s="7" t="s">
        <v>1239</v>
      </c>
      <c r="C409" s="7" t="s">
        <v>1326</v>
      </c>
      <c r="D409" s="8"/>
      <c r="E409" s="8"/>
      <c r="F409" s="8"/>
    </row>
    <row r="410" spans="1:6">
      <c r="A410" s="7" t="str">
        <f>"515310"</f>
        <v>515310</v>
      </c>
      <c r="B410" s="7" t="s">
        <v>1327</v>
      </c>
      <c r="C410" s="7" t="s">
        <v>1328</v>
      </c>
      <c r="D410" s="8"/>
      <c r="E410" s="8"/>
      <c r="F410" s="8"/>
    </row>
    <row r="411" spans="1:6">
      <c r="A411" s="7" t="str">
        <f>"512160"</f>
        <v>512160</v>
      </c>
      <c r="B411" s="7" t="s">
        <v>1329</v>
      </c>
      <c r="C411" s="7" t="s">
        <v>1330</v>
      </c>
      <c r="D411" s="8"/>
      <c r="E411" s="8"/>
      <c r="F411" s="8"/>
    </row>
    <row r="412" spans="1:6">
      <c r="A412" s="7" t="str">
        <f>"159747"</f>
        <v>159747</v>
      </c>
      <c r="B412" s="7" t="s">
        <v>1331</v>
      </c>
      <c r="C412" s="7" t="s">
        <v>1332</v>
      </c>
      <c r="D412" s="8"/>
      <c r="E412" s="8"/>
      <c r="F412" s="8"/>
    </row>
    <row r="413" spans="1:6">
      <c r="A413" s="7" t="str">
        <f>"513020"</f>
        <v>513020</v>
      </c>
      <c r="B413" s="7" t="s">
        <v>1333</v>
      </c>
      <c r="C413" s="7" t="s">
        <v>1334</v>
      </c>
      <c r="D413" s="8"/>
      <c r="E413" s="8"/>
      <c r="F413" s="8"/>
    </row>
    <row r="414" spans="1:6">
      <c r="A414" s="7" t="str">
        <f>"515110"</f>
        <v>515110</v>
      </c>
      <c r="B414" s="7" t="s">
        <v>1335</v>
      </c>
      <c r="C414" s="7" t="s">
        <v>1334</v>
      </c>
      <c r="D414" s="8"/>
      <c r="E414" s="8"/>
      <c r="F414" s="8"/>
    </row>
    <row r="415" spans="1:6">
      <c r="A415" s="7" t="str">
        <f>"560060"</f>
        <v>560060</v>
      </c>
      <c r="B415" s="7" t="s">
        <v>1336</v>
      </c>
      <c r="C415" s="7" t="s">
        <v>770</v>
      </c>
      <c r="D415" s="8"/>
      <c r="E415" s="8"/>
      <c r="F415" s="8"/>
    </row>
    <row r="416" spans="1:6">
      <c r="A416" s="7" t="str">
        <f>"510130"</f>
        <v>510130</v>
      </c>
      <c r="B416" s="7" t="s">
        <v>1337</v>
      </c>
      <c r="C416" s="7" t="s">
        <v>1338</v>
      </c>
      <c r="D416" s="8"/>
      <c r="E416" s="8"/>
      <c r="F416" s="8"/>
    </row>
    <row r="417" spans="1:6">
      <c r="A417" s="7" t="str">
        <f>"512990"</f>
        <v>512990</v>
      </c>
      <c r="B417" s="7" t="s">
        <v>1339</v>
      </c>
      <c r="C417" s="7" t="s">
        <v>1340</v>
      </c>
      <c r="D417" s="8"/>
      <c r="E417" s="8"/>
      <c r="F417" s="8"/>
    </row>
    <row r="418" spans="1:6">
      <c r="A418" s="7" t="str">
        <f>"161026"</f>
        <v>161026</v>
      </c>
      <c r="B418" s="7" t="s">
        <v>1341</v>
      </c>
      <c r="C418" s="7" t="s">
        <v>1342</v>
      </c>
      <c r="D418" s="8"/>
      <c r="E418" s="8"/>
      <c r="F418" s="8"/>
    </row>
    <row r="419" spans="1:6">
      <c r="A419" s="7" t="str">
        <f>"159640"</f>
        <v>159640</v>
      </c>
      <c r="B419" s="7" t="s">
        <v>1343</v>
      </c>
      <c r="C419" s="7" t="s">
        <v>1344</v>
      </c>
      <c r="D419" s="8"/>
      <c r="E419" s="8"/>
      <c r="F419" s="8"/>
    </row>
    <row r="420" spans="1:6">
      <c r="A420" s="7" t="str">
        <f>"501029"</f>
        <v>501029</v>
      </c>
      <c r="B420" s="7" t="s">
        <v>1345</v>
      </c>
      <c r="C420" s="7" t="s">
        <v>1346</v>
      </c>
      <c r="D420" s="8"/>
      <c r="E420" s="8"/>
      <c r="F420" s="8"/>
    </row>
    <row r="421" spans="1:6">
      <c r="A421" s="7" t="str">
        <f>"515810"</f>
        <v>515810</v>
      </c>
      <c r="B421" s="7" t="s">
        <v>1347</v>
      </c>
      <c r="C421" s="7" t="s">
        <v>1348</v>
      </c>
      <c r="D421" s="8"/>
      <c r="E421" s="8"/>
      <c r="F421" s="8"/>
    </row>
    <row r="422" spans="1:6">
      <c r="A422" s="7" t="str">
        <f>"159936"</f>
        <v>159936</v>
      </c>
      <c r="B422" s="7" t="s">
        <v>1349</v>
      </c>
      <c r="C422" s="7" t="s">
        <v>1350</v>
      </c>
      <c r="D422" s="8"/>
      <c r="E422" s="8"/>
      <c r="F422" s="8"/>
    </row>
    <row r="423" spans="1:6">
      <c r="A423" s="7" t="str">
        <f>"159619"</f>
        <v>159619</v>
      </c>
      <c r="B423" s="7" t="s">
        <v>1304</v>
      </c>
      <c r="C423" s="7" t="s">
        <v>1351</v>
      </c>
      <c r="D423" s="8"/>
      <c r="E423" s="8"/>
      <c r="F423" s="8"/>
    </row>
    <row r="424" spans="1:6">
      <c r="A424" s="7" t="str">
        <f>"512390"</f>
        <v>512390</v>
      </c>
      <c r="B424" s="7" t="s">
        <v>1352</v>
      </c>
      <c r="C424" s="7" t="s">
        <v>1351</v>
      </c>
      <c r="D424" s="8"/>
      <c r="E424" s="8"/>
      <c r="F424" s="8"/>
    </row>
    <row r="425" spans="1:6">
      <c r="A425" s="7" t="str">
        <f>"515320"</f>
        <v>515320</v>
      </c>
      <c r="B425" s="7" t="s">
        <v>1353</v>
      </c>
      <c r="C425" s="7" t="s">
        <v>1354</v>
      </c>
      <c r="D425" s="8"/>
      <c r="E425" s="8"/>
      <c r="F425" s="8"/>
    </row>
    <row r="426" spans="1:6">
      <c r="A426" s="7" t="str">
        <f>"510170"</f>
        <v>510170</v>
      </c>
      <c r="B426" s="7" t="s">
        <v>1355</v>
      </c>
      <c r="C426" s="7" t="s">
        <v>1356</v>
      </c>
      <c r="D426" s="8"/>
      <c r="E426" s="8"/>
      <c r="F426" s="8"/>
    </row>
    <row r="427" spans="1:6">
      <c r="A427" s="7" t="str">
        <f>"515920"</f>
        <v>515920</v>
      </c>
      <c r="B427" s="7" t="s">
        <v>1357</v>
      </c>
      <c r="C427" s="7" t="s">
        <v>1358</v>
      </c>
      <c r="D427" s="8"/>
      <c r="E427" s="8"/>
      <c r="F427" s="8"/>
    </row>
    <row r="428" spans="1:6">
      <c r="A428" s="7" t="str">
        <f>"561180"</f>
        <v>561180</v>
      </c>
      <c r="B428" s="7" t="s">
        <v>1359</v>
      </c>
      <c r="C428" s="7" t="s">
        <v>1360</v>
      </c>
      <c r="D428" s="8"/>
      <c r="E428" s="8"/>
      <c r="F428" s="8"/>
    </row>
    <row r="429" spans="1:6">
      <c r="A429" s="7" t="str">
        <f>"163407"</f>
        <v>163407</v>
      </c>
      <c r="B429" s="7" t="s">
        <v>1361</v>
      </c>
      <c r="C429" s="7" t="s">
        <v>1360</v>
      </c>
      <c r="D429" s="8"/>
      <c r="E429" s="8"/>
      <c r="F429" s="8"/>
    </row>
    <row r="430" spans="1:6">
      <c r="A430" s="7" t="str">
        <f>"516830"</f>
        <v>516830</v>
      </c>
      <c r="B430" s="7" t="s">
        <v>1362</v>
      </c>
      <c r="C430" s="7" t="s">
        <v>1363</v>
      </c>
      <c r="D430" s="8"/>
      <c r="E430" s="8"/>
      <c r="F430" s="8"/>
    </row>
    <row r="431" spans="1:6">
      <c r="A431" s="7" t="str">
        <f>"159631"</f>
        <v>159631</v>
      </c>
      <c r="B431" s="7" t="s">
        <v>1364</v>
      </c>
      <c r="C431" s="7" t="s">
        <v>1365</v>
      </c>
      <c r="D431" s="8"/>
      <c r="E431" s="8"/>
      <c r="F431" s="8"/>
    </row>
    <row r="432" spans="1:6">
      <c r="A432" s="7" t="str">
        <f>"513890"</f>
        <v>513890</v>
      </c>
      <c r="B432" s="7" t="s">
        <v>1366</v>
      </c>
      <c r="C432" s="7" t="s">
        <v>1367</v>
      </c>
      <c r="D432" s="8"/>
      <c r="E432" s="8"/>
      <c r="F432" s="8"/>
    </row>
    <row r="433" spans="1:6">
      <c r="A433" s="7" t="str">
        <f>"513040"</f>
        <v>513040</v>
      </c>
      <c r="B433" s="7" t="s">
        <v>436</v>
      </c>
      <c r="C433" s="7" t="s">
        <v>1368</v>
      </c>
      <c r="D433" s="8"/>
      <c r="E433" s="8"/>
      <c r="F433" s="8"/>
    </row>
    <row r="434" spans="1:6">
      <c r="A434" s="7" t="str">
        <f>"159786"</f>
        <v>159786</v>
      </c>
      <c r="B434" s="7" t="s">
        <v>1369</v>
      </c>
      <c r="C434" s="7" t="s">
        <v>1370</v>
      </c>
      <c r="D434" s="8"/>
      <c r="E434" s="8"/>
      <c r="F434" s="8"/>
    </row>
    <row r="435" spans="1:6">
      <c r="A435" s="7" t="str">
        <f>"512380"</f>
        <v>512380</v>
      </c>
      <c r="B435" s="7" t="s">
        <v>1371</v>
      </c>
      <c r="C435" s="7" t="s">
        <v>1370</v>
      </c>
      <c r="D435" s="8"/>
      <c r="E435" s="8"/>
      <c r="F435" s="8"/>
    </row>
    <row r="436" spans="1:6">
      <c r="A436" s="7" t="str">
        <f>"515360"</f>
        <v>515360</v>
      </c>
      <c r="B436" s="7" t="s">
        <v>1372</v>
      </c>
      <c r="C436" s="7" t="s">
        <v>1373</v>
      </c>
      <c r="D436" s="8"/>
      <c r="E436" s="8"/>
      <c r="F436" s="8"/>
    </row>
    <row r="437" spans="1:6">
      <c r="A437" s="7" t="str">
        <f>"513560"</f>
        <v>513560</v>
      </c>
      <c r="B437" s="7" t="s">
        <v>1331</v>
      </c>
      <c r="C437" s="7" t="s">
        <v>1374</v>
      </c>
      <c r="D437" s="8"/>
      <c r="E437" s="8"/>
      <c r="F437" s="8"/>
    </row>
    <row r="438" spans="1:6">
      <c r="A438" s="7" t="str">
        <f>"159750"</f>
        <v>159750</v>
      </c>
      <c r="B438" s="7" t="s">
        <v>1375</v>
      </c>
      <c r="C438" s="7" t="s">
        <v>1376</v>
      </c>
      <c r="D438" s="8"/>
      <c r="E438" s="8"/>
      <c r="F438" s="8"/>
    </row>
    <row r="439" spans="1:6">
      <c r="A439" s="7" t="str">
        <f>"561120"</f>
        <v>561120</v>
      </c>
      <c r="B439" s="7" t="s">
        <v>1197</v>
      </c>
      <c r="C439" s="7" t="s">
        <v>1377</v>
      </c>
      <c r="D439" s="8"/>
      <c r="E439" s="8"/>
      <c r="F439" s="8"/>
    </row>
    <row r="440" spans="1:6">
      <c r="A440" s="7" t="str">
        <f>"515990"</f>
        <v>515990</v>
      </c>
      <c r="B440" s="7" t="s">
        <v>1378</v>
      </c>
      <c r="C440" s="7" t="s">
        <v>1379</v>
      </c>
      <c r="D440" s="8"/>
      <c r="E440" s="8"/>
      <c r="F440" s="8"/>
    </row>
    <row r="441" spans="1:6">
      <c r="A441" s="7" t="str">
        <f>"159642"</f>
        <v>159642</v>
      </c>
      <c r="B441" s="7" t="s">
        <v>1208</v>
      </c>
      <c r="C441" s="7" t="s">
        <v>816</v>
      </c>
      <c r="D441" s="8"/>
      <c r="E441" s="8"/>
      <c r="F441" s="8"/>
    </row>
    <row r="442" spans="1:6">
      <c r="A442" s="7" t="str">
        <f>"515630"</f>
        <v>515630</v>
      </c>
      <c r="B442" s="7" t="s">
        <v>1380</v>
      </c>
      <c r="C442" s="7" t="s">
        <v>816</v>
      </c>
      <c r="D442" s="8"/>
      <c r="E442" s="8"/>
      <c r="F442" s="8"/>
    </row>
    <row r="443" spans="1:6">
      <c r="A443" s="7" t="str">
        <f>"512180"</f>
        <v>512180</v>
      </c>
      <c r="B443" s="7" t="s">
        <v>1381</v>
      </c>
      <c r="C443" s="7" t="s">
        <v>1382</v>
      </c>
      <c r="D443" s="8"/>
      <c r="E443" s="8"/>
      <c r="F443" s="8"/>
    </row>
    <row r="444" spans="1:6">
      <c r="A444" s="7" t="str">
        <f>"516650"</f>
        <v>516650</v>
      </c>
      <c r="B444" s="7" t="s">
        <v>1383</v>
      </c>
      <c r="C444" s="7" t="s">
        <v>1384</v>
      </c>
      <c r="D444" s="8"/>
      <c r="E444" s="8"/>
      <c r="F444" s="8"/>
    </row>
    <row r="445" spans="1:6">
      <c r="A445" s="7" t="str">
        <f>"515350"</f>
        <v>515350</v>
      </c>
      <c r="B445" s="7" t="s">
        <v>1385</v>
      </c>
      <c r="C445" s="7" t="s">
        <v>1384</v>
      </c>
      <c r="D445" s="8"/>
      <c r="E445" s="8"/>
      <c r="F445" s="8"/>
    </row>
    <row r="446" spans="1:6">
      <c r="A446" s="7" t="str">
        <f>"159751"</f>
        <v>159751</v>
      </c>
      <c r="B446" s="7" t="s">
        <v>1333</v>
      </c>
      <c r="C446" s="7" t="s">
        <v>1386</v>
      </c>
      <c r="D446" s="8"/>
      <c r="E446" s="8"/>
      <c r="F446" s="8"/>
    </row>
    <row r="447" spans="1:6">
      <c r="A447" s="7" t="str">
        <f>"513150"</f>
        <v>513150</v>
      </c>
      <c r="B447" s="7" t="s">
        <v>1387</v>
      </c>
      <c r="C447" s="7" t="s">
        <v>1388</v>
      </c>
      <c r="D447" s="8"/>
      <c r="E447" s="8"/>
      <c r="F447" s="8"/>
    </row>
    <row r="448" spans="1:6">
      <c r="A448" s="7" t="str">
        <f>"517350"</f>
        <v>517350</v>
      </c>
      <c r="B448" s="7" t="s">
        <v>1389</v>
      </c>
      <c r="C448" s="7" t="s">
        <v>1390</v>
      </c>
      <c r="D448" s="8"/>
      <c r="E448" s="8"/>
      <c r="F448" s="8"/>
    </row>
    <row r="449" spans="1:6">
      <c r="A449" s="7" t="str">
        <f>"512520"</f>
        <v>512520</v>
      </c>
      <c r="B449" s="7" t="s">
        <v>1391</v>
      </c>
      <c r="C449" s="7" t="s">
        <v>1392</v>
      </c>
      <c r="D449" s="8"/>
      <c r="E449" s="8"/>
      <c r="F449" s="8"/>
    </row>
    <row r="450" spans="1:6">
      <c r="A450" s="7" t="str">
        <f>"510370"</f>
        <v>510370</v>
      </c>
      <c r="B450" s="7" t="s">
        <v>1393</v>
      </c>
      <c r="C450" s="7" t="s">
        <v>1394</v>
      </c>
      <c r="D450" s="8"/>
      <c r="E450" s="8"/>
      <c r="F450" s="8"/>
    </row>
    <row r="451" spans="1:6">
      <c r="A451" s="7" t="str">
        <f>"501202"</f>
        <v>501202</v>
      </c>
      <c r="B451" s="7" t="s">
        <v>1395</v>
      </c>
      <c r="C451" s="7" t="s">
        <v>1396</v>
      </c>
      <c r="D451" s="8"/>
      <c r="E451" s="8"/>
      <c r="F451" s="8"/>
    </row>
    <row r="452" spans="1:6">
      <c r="A452" s="7" t="str">
        <f>"515130"</f>
        <v>515130</v>
      </c>
      <c r="B452" s="7" t="s">
        <v>1397</v>
      </c>
      <c r="C452" s="7" t="s">
        <v>1396</v>
      </c>
      <c r="D452" s="8"/>
      <c r="E452" s="8"/>
      <c r="F452" s="8"/>
    </row>
    <row r="453" spans="1:6">
      <c r="A453" s="7" t="str">
        <f>"159695"</f>
        <v>159695</v>
      </c>
      <c r="B453" s="7" t="s">
        <v>1127</v>
      </c>
      <c r="C453" s="7" t="s">
        <v>1398</v>
      </c>
      <c r="D453" s="8"/>
      <c r="E453" s="8"/>
      <c r="F453" s="8"/>
    </row>
    <row r="454" spans="1:6">
      <c r="A454" s="7" t="str">
        <f>"159965"</f>
        <v>159965</v>
      </c>
      <c r="B454" s="7" t="s">
        <v>1399</v>
      </c>
      <c r="C454" s="7" t="s">
        <v>1400</v>
      </c>
      <c r="D454" s="8"/>
      <c r="E454" s="8"/>
      <c r="F454" s="8"/>
    </row>
    <row r="455" spans="1:6">
      <c r="A455" s="7" t="str">
        <f>"560180"</f>
        <v>560180</v>
      </c>
      <c r="B455" s="7" t="s">
        <v>1401</v>
      </c>
      <c r="C455" s="7" t="s">
        <v>1402</v>
      </c>
      <c r="D455" s="8"/>
      <c r="E455" s="8"/>
      <c r="F455" s="8"/>
    </row>
    <row r="456" spans="1:6">
      <c r="A456" s="7" t="str">
        <f>"161014"</f>
        <v>161014</v>
      </c>
      <c r="B456" s="7" t="s">
        <v>1403</v>
      </c>
      <c r="C456" s="7" t="s">
        <v>1404</v>
      </c>
      <c r="D456" s="8"/>
      <c r="E456" s="8"/>
      <c r="F456" s="8"/>
    </row>
    <row r="457" spans="1:6">
      <c r="A457" s="7" t="str">
        <f>"159666"</f>
        <v>159666</v>
      </c>
      <c r="B457" s="7" t="s">
        <v>1405</v>
      </c>
      <c r="C457" s="7" t="s">
        <v>1406</v>
      </c>
      <c r="D457" s="8"/>
      <c r="E457" s="8"/>
      <c r="F457" s="8"/>
    </row>
    <row r="458" spans="1:6">
      <c r="A458" s="7" t="str">
        <f>"515770"</f>
        <v>515770</v>
      </c>
      <c r="B458" s="7" t="s">
        <v>1407</v>
      </c>
      <c r="C458" s="7" t="s">
        <v>1408</v>
      </c>
      <c r="D458" s="8"/>
      <c r="E458" s="8"/>
      <c r="F458" s="8"/>
    </row>
    <row r="459" spans="1:6">
      <c r="A459" s="7" t="str">
        <f>"501222"</f>
        <v>501222</v>
      </c>
      <c r="B459" s="7" t="s">
        <v>1409</v>
      </c>
      <c r="C459" s="7" t="s">
        <v>1410</v>
      </c>
      <c r="D459" s="8"/>
      <c r="E459" s="8"/>
      <c r="F459" s="8"/>
    </row>
    <row r="460" spans="1:6">
      <c r="A460" s="7" t="str">
        <f>"512360"</f>
        <v>512360</v>
      </c>
      <c r="B460" s="7" t="s">
        <v>1411</v>
      </c>
      <c r="C460" s="7" t="s">
        <v>1412</v>
      </c>
      <c r="D460" s="8"/>
      <c r="E460" s="8"/>
      <c r="F460" s="8"/>
    </row>
    <row r="461" spans="1:6">
      <c r="A461" s="7" t="str">
        <f>"516530"</f>
        <v>516530</v>
      </c>
      <c r="B461" s="7" t="s">
        <v>1413</v>
      </c>
      <c r="C461" s="7" t="s">
        <v>1414</v>
      </c>
      <c r="D461" s="8"/>
      <c r="E461" s="8"/>
      <c r="F461" s="8"/>
    </row>
    <row r="462" spans="1:6">
      <c r="A462" s="7" t="str">
        <f>"516910"</f>
        <v>516910</v>
      </c>
      <c r="B462" s="7" t="s">
        <v>1415</v>
      </c>
      <c r="C462" s="7" t="s">
        <v>839</v>
      </c>
      <c r="D462" s="8"/>
      <c r="E462" s="8"/>
      <c r="F462" s="8"/>
    </row>
    <row r="463" spans="1:6">
      <c r="A463" s="7" t="str">
        <f>"512970"</f>
        <v>512970</v>
      </c>
      <c r="B463" s="7" t="s">
        <v>1416</v>
      </c>
      <c r="C463" s="7" t="s">
        <v>1417</v>
      </c>
      <c r="D463" s="8"/>
      <c r="E463" s="8"/>
      <c r="F463" s="8"/>
    </row>
    <row r="464" spans="1:6">
      <c r="A464" s="7" t="str">
        <f>"166001"</f>
        <v>166001</v>
      </c>
      <c r="B464" s="7" t="s">
        <v>1418</v>
      </c>
      <c r="C464" s="7" t="s">
        <v>1419</v>
      </c>
      <c r="D464" s="8"/>
      <c r="E464" s="8"/>
      <c r="F464" s="8"/>
    </row>
    <row r="465" spans="1:6">
      <c r="A465" s="7" t="str">
        <f>"159512"</f>
        <v>159512</v>
      </c>
      <c r="B465" s="7" t="s">
        <v>1279</v>
      </c>
      <c r="C465" s="7" t="s">
        <v>1420</v>
      </c>
      <c r="D465" s="8"/>
      <c r="E465" s="8"/>
      <c r="F465" s="8"/>
    </row>
    <row r="466" spans="1:6">
      <c r="A466" s="7" t="str">
        <f>"159507"</f>
        <v>159507</v>
      </c>
      <c r="B466" s="7" t="s">
        <v>1421</v>
      </c>
      <c r="C466" s="7" t="s">
        <v>1422</v>
      </c>
      <c r="D466" s="8"/>
      <c r="E466" s="8"/>
      <c r="F466" s="8"/>
    </row>
    <row r="467" spans="1:6">
      <c r="A467" s="7" t="str">
        <f>"160142"</f>
        <v>160142</v>
      </c>
      <c r="B467" s="7" t="s">
        <v>1423</v>
      </c>
      <c r="C467" s="7" t="s">
        <v>1422</v>
      </c>
      <c r="D467" s="8"/>
      <c r="E467" s="8"/>
      <c r="F467" s="8"/>
    </row>
    <row r="468" spans="1:6">
      <c r="A468" s="7" t="str">
        <f>"160106"</f>
        <v>160106</v>
      </c>
      <c r="B468" s="7" t="s">
        <v>1424</v>
      </c>
      <c r="C468" s="7" t="s">
        <v>851</v>
      </c>
      <c r="D468" s="8"/>
      <c r="E468" s="8"/>
      <c r="F468" s="8"/>
    </row>
    <row r="469" spans="1:6">
      <c r="A469" s="7" t="str">
        <f>"501075"</f>
        <v>501075</v>
      </c>
      <c r="B469" s="7" t="s">
        <v>1425</v>
      </c>
      <c r="C469" s="7" t="s">
        <v>851</v>
      </c>
      <c r="D469" s="8"/>
      <c r="E469" s="8"/>
      <c r="F469" s="8"/>
    </row>
    <row r="470" spans="1:6">
      <c r="A470" s="7" t="str">
        <f>"516570"</f>
        <v>516570</v>
      </c>
      <c r="B470" s="7" t="s">
        <v>1426</v>
      </c>
      <c r="C470" s="7" t="s">
        <v>858</v>
      </c>
      <c r="D470" s="8"/>
      <c r="E470" s="8"/>
      <c r="F470" s="8"/>
    </row>
    <row r="471" spans="1:6">
      <c r="A471" s="7" t="str">
        <f>"561900"</f>
        <v>561900</v>
      </c>
      <c r="B471" s="7" t="s">
        <v>1427</v>
      </c>
      <c r="C471" s="7" t="s">
        <v>858</v>
      </c>
      <c r="D471" s="8"/>
      <c r="E471" s="8"/>
      <c r="F471" s="8"/>
    </row>
    <row r="472" spans="1:6">
      <c r="A472" s="7" t="str">
        <f>"159913"</f>
        <v>159913</v>
      </c>
      <c r="B472" s="7" t="s">
        <v>1428</v>
      </c>
      <c r="C472" s="7" t="s">
        <v>858</v>
      </c>
      <c r="D472" s="8"/>
      <c r="E472" s="8"/>
      <c r="F472" s="8"/>
    </row>
    <row r="473" spans="1:6">
      <c r="A473" s="7" t="str">
        <f>"159653"</f>
        <v>159653</v>
      </c>
      <c r="B473" s="7" t="s">
        <v>1401</v>
      </c>
      <c r="C473" s="7" t="s">
        <v>858</v>
      </c>
      <c r="D473" s="8"/>
      <c r="E473" s="8"/>
      <c r="F473" s="8"/>
    </row>
    <row r="474" spans="1:6">
      <c r="A474" s="7" t="str">
        <f>"169106"</f>
        <v>169106</v>
      </c>
      <c r="B474" s="7" t="s">
        <v>1429</v>
      </c>
      <c r="C474" s="7" t="s">
        <v>1430</v>
      </c>
      <c r="D474" s="8"/>
      <c r="E474" s="8"/>
      <c r="F474" s="8"/>
    </row>
    <row r="475" spans="1:6">
      <c r="A475" s="7" t="str">
        <f>"162509"</f>
        <v>162509</v>
      </c>
      <c r="B475" s="7" t="s">
        <v>1431</v>
      </c>
      <c r="C475" s="7" t="s">
        <v>1432</v>
      </c>
      <c r="D475" s="8"/>
      <c r="E475" s="8"/>
      <c r="F475" s="8"/>
    </row>
    <row r="476" spans="1:6">
      <c r="A476" s="7" t="str">
        <f>"501043"</f>
        <v>501043</v>
      </c>
      <c r="B476" s="7" t="s">
        <v>1318</v>
      </c>
      <c r="C476" s="7" t="s">
        <v>1433</v>
      </c>
      <c r="D476" s="8"/>
      <c r="E476" s="8"/>
      <c r="F476" s="8"/>
    </row>
    <row r="477" spans="1:6">
      <c r="A477" s="7" t="str">
        <f>"512280"</f>
        <v>512280</v>
      </c>
      <c r="B477" s="7" t="s">
        <v>1434</v>
      </c>
      <c r="C477" s="7" t="s">
        <v>1433</v>
      </c>
      <c r="D477" s="8"/>
      <c r="E477" s="8"/>
      <c r="F477" s="8"/>
    </row>
    <row r="478" spans="1:6">
      <c r="A478" s="7" t="str">
        <f>"160607"</f>
        <v>160607</v>
      </c>
      <c r="B478" s="7" t="s">
        <v>1435</v>
      </c>
      <c r="C478" s="7" t="s">
        <v>1436</v>
      </c>
      <c r="D478" s="8"/>
      <c r="E478" s="8"/>
      <c r="F478" s="8"/>
    </row>
    <row r="479" spans="1:6">
      <c r="A479" s="7" t="str">
        <f>"159717"</f>
        <v>159717</v>
      </c>
      <c r="B479" s="7" t="s">
        <v>1437</v>
      </c>
      <c r="C479" s="7" t="s">
        <v>862</v>
      </c>
      <c r="D479" s="8"/>
      <c r="E479" s="8"/>
      <c r="F479" s="8"/>
    </row>
    <row r="480" spans="1:6">
      <c r="A480" s="7" t="str">
        <f>"160726"</f>
        <v>160726</v>
      </c>
      <c r="B480" s="7" t="s">
        <v>1438</v>
      </c>
      <c r="C480" s="7" t="s">
        <v>862</v>
      </c>
      <c r="D480" s="8"/>
      <c r="E480" s="8"/>
      <c r="F480" s="8"/>
    </row>
    <row r="481" spans="1:6">
      <c r="A481" s="7" t="str">
        <f>"517960"</f>
        <v>517960</v>
      </c>
      <c r="B481" s="7" t="s">
        <v>1439</v>
      </c>
      <c r="C481" s="7" t="s">
        <v>872</v>
      </c>
      <c r="D481" s="8"/>
      <c r="E481" s="8"/>
      <c r="F481" s="8"/>
    </row>
    <row r="482" spans="1:6">
      <c r="A482" s="7" t="str">
        <f>"169107"</f>
        <v>169107</v>
      </c>
      <c r="B482" s="7" t="s">
        <v>1440</v>
      </c>
      <c r="C482" s="7" t="s">
        <v>1441</v>
      </c>
      <c r="D482" s="8"/>
      <c r="E482" s="8"/>
      <c r="F482" s="8"/>
    </row>
    <row r="483" spans="1:6">
      <c r="A483" s="7" t="str">
        <f>"160625"</f>
        <v>160625</v>
      </c>
      <c r="B483" s="7" t="s">
        <v>1442</v>
      </c>
      <c r="C483" s="7" t="s">
        <v>1441</v>
      </c>
      <c r="D483" s="8"/>
      <c r="E483" s="8"/>
      <c r="F483" s="8"/>
    </row>
    <row r="484" spans="1:6">
      <c r="A484" s="7" t="str">
        <f>"160221"</f>
        <v>160221</v>
      </c>
      <c r="B484" s="7" t="s">
        <v>1443</v>
      </c>
      <c r="C484" s="7" t="s">
        <v>1444</v>
      </c>
      <c r="D484" s="8"/>
      <c r="E484" s="8"/>
      <c r="F484" s="8"/>
    </row>
    <row r="485" spans="1:6">
      <c r="A485" s="7" t="str">
        <f>"159621"</f>
        <v>159621</v>
      </c>
      <c r="B485" s="7" t="s">
        <v>1445</v>
      </c>
      <c r="C485" s="7" t="s">
        <v>879</v>
      </c>
      <c r="D485" s="8"/>
      <c r="E485" s="8"/>
      <c r="F485" s="8"/>
    </row>
    <row r="486" spans="1:6">
      <c r="A486" s="7" t="str">
        <f>"515090"</f>
        <v>515090</v>
      </c>
      <c r="B486" s="7" t="s">
        <v>1446</v>
      </c>
      <c r="C486" s="7" t="s">
        <v>879</v>
      </c>
      <c r="D486" s="8"/>
      <c r="E486" s="8"/>
      <c r="F486" s="8"/>
    </row>
    <row r="487" spans="1:6">
      <c r="A487" s="7" t="str">
        <f>"166006"</f>
        <v>166006</v>
      </c>
      <c r="B487" s="7" t="s">
        <v>1447</v>
      </c>
      <c r="C487" s="7" t="s">
        <v>1448</v>
      </c>
      <c r="D487" s="8"/>
      <c r="E487" s="8"/>
      <c r="F487" s="8"/>
    </row>
    <row r="488" spans="1:6">
      <c r="A488" s="7" t="str">
        <f>"161728"</f>
        <v>161728</v>
      </c>
      <c r="B488" s="7" t="s">
        <v>1449</v>
      </c>
      <c r="C488" s="7" t="s">
        <v>1450</v>
      </c>
      <c r="D488" s="8"/>
      <c r="E488" s="8"/>
      <c r="F488" s="8"/>
    </row>
    <row r="489" spans="1:6">
      <c r="A489" s="7" t="str">
        <f>"159723"</f>
        <v>159723</v>
      </c>
      <c r="B489" s="7" t="s">
        <v>1451</v>
      </c>
      <c r="C489" s="7" t="s">
        <v>1452</v>
      </c>
      <c r="D489" s="8"/>
      <c r="E489" s="8"/>
      <c r="F489" s="8"/>
    </row>
    <row r="490" spans="1:6">
      <c r="A490" s="7" t="str">
        <f>"161129"</f>
        <v>161129</v>
      </c>
      <c r="B490" s="7" t="s">
        <v>1453</v>
      </c>
      <c r="C490" s="7" t="s">
        <v>1452</v>
      </c>
      <c r="D490" s="8"/>
      <c r="E490" s="8"/>
      <c r="F490" s="8"/>
    </row>
    <row r="491" spans="1:6">
      <c r="A491" s="7" t="str">
        <f>"517880"</f>
        <v>517880</v>
      </c>
      <c r="B491" s="7" t="s">
        <v>1454</v>
      </c>
      <c r="C491" s="7" t="s">
        <v>887</v>
      </c>
      <c r="D491" s="8"/>
      <c r="E491" s="8"/>
      <c r="F491" s="8"/>
    </row>
    <row r="492" spans="1:6">
      <c r="A492" s="7" t="str">
        <f>"517660"</f>
        <v>517660</v>
      </c>
      <c r="B492" s="7" t="s">
        <v>1455</v>
      </c>
      <c r="C492" s="7" t="s">
        <v>887</v>
      </c>
      <c r="D492" s="8"/>
      <c r="E492" s="8"/>
      <c r="F492" s="8"/>
    </row>
    <row r="493" spans="1:6">
      <c r="A493" s="7" t="str">
        <f>"163503"</f>
        <v>163503</v>
      </c>
      <c r="B493" s="7" t="s">
        <v>1456</v>
      </c>
      <c r="C493" s="7" t="s">
        <v>1457</v>
      </c>
      <c r="D493" s="8"/>
      <c r="E493" s="8"/>
      <c r="F493" s="8"/>
    </row>
    <row r="494" spans="1:6">
      <c r="A494" s="7" t="str">
        <f>"165515"</f>
        <v>165515</v>
      </c>
      <c r="B494" s="7" t="s">
        <v>1458</v>
      </c>
      <c r="C494" s="7" t="s">
        <v>1459</v>
      </c>
      <c r="D494" s="8"/>
      <c r="E494" s="8"/>
      <c r="F494" s="8"/>
    </row>
    <row r="495" spans="1:6">
      <c r="A495" s="7" t="str">
        <f>"159627"</f>
        <v>159627</v>
      </c>
      <c r="B495" s="7" t="s">
        <v>1359</v>
      </c>
      <c r="C495" s="7" t="s">
        <v>1459</v>
      </c>
      <c r="D495" s="8"/>
      <c r="E495" s="8"/>
      <c r="F495" s="8"/>
    </row>
    <row r="496" spans="1:6">
      <c r="A496" s="7" t="str">
        <f>"516720"</f>
        <v>516720</v>
      </c>
      <c r="B496" s="7" t="s">
        <v>1437</v>
      </c>
      <c r="C496" s="7" t="s">
        <v>1459</v>
      </c>
      <c r="D496" s="8"/>
      <c r="E496" s="8"/>
      <c r="F496" s="8"/>
    </row>
    <row r="497" spans="1:6">
      <c r="A497" s="7" t="str">
        <f>"159731"</f>
        <v>159731</v>
      </c>
      <c r="B497" s="7" t="s">
        <v>1460</v>
      </c>
      <c r="C497" s="7" t="s">
        <v>891</v>
      </c>
      <c r="D497" s="8"/>
      <c r="E497" s="8"/>
      <c r="F497" s="8"/>
    </row>
    <row r="498" spans="1:6">
      <c r="A498" s="7" t="str">
        <f>"167508"</f>
        <v>167508</v>
      </c>
      <c r="B498" s="7" t="s">
        <v>1461</v>
      </c>
      <c r="C498" s="7" t="s">
        <v>1462</v>
      </c>
      <c r="D498" s="8"/>
      <c r="E498" s="8"/>
      <c r="F498" s="8"/>
    </row>
    <row r="499" spans="1:6">
      <c r="A499" s="7" t="str">
        <f>"159791"</f>
        <v>159791</v>
      </c>
      <c r="B499" s="7" t="s">
        <v>1362</v>
      </c>
      <c r="C499" s="7" t="s">
        <v>905</v>
      </c>
      <c r="D499" s="8"/>
      <c r="E499" s="8"/>
      <c r="F499" s="8"/>
    </row>
    <row r="500" spans="1:6">
      <c r="A500" s="7" t="str">
        <f>"159686"</f>
        <v>159686</v>
      </c>
      <c r="B500" s="7" t="s">
        <v>1463</v>
      </c>
      <c r="C500" s="7" t="s">
        <v>1464</v>
      </c>
      <c r="D500" s="8"/>
      <c r="E500" s="8"/>
      <c r="F500" s="8"/>
    </row>
    <row r="501" spans="1:6">
      <c r="A501" s="7" t="str">
        <f>"163302"</f>
        <v>163302</v>
      </c>
      <c r="B501" s="7" t="s">
        <v>1465</v>
      </c>
      <c r="C501" s="7" t="s">
        <v>1464</v>
      </c>
      <c r="D501" s="8"/>
      <c r="E501" s="8"/>
      <c r="F501" s="8"/>
    </row>
    <row r="502" spans="1:6">
      <c r="A502" s="7" t="str">
        <f>"501019"</f>
        <v>501019</v>
      </c>
      <c r="B502" s="7" t="s">
        <v>1466</v>
      </c>
      <c r="C502" s="7" t="s">
        <v>1464</v>
      </c>
      <c r="D502" s="8"/>
      <c r="E502" s="8"/>
      <c r="F502" s="8"/>
    </row>
    <row r="503" spans="1:6">
      <c r="A503" s="7" t="str">
        <f>"169103"</f>
        <v>169103</v>
      </c>
      <c r="B503" s="7" t="s">
        <v>1467</v>
      </c>
      <c r="C503" s="7" t="s">
        <v>1468</v>
      </c>
      <c r="D503" s="8"/>
      <c r="E503" s="8"/>
      <c r="F503" s="8"/>
    </row>
    <row r="504" spans="1:6">
      <c r="A504" s="7" t="str">
        <f>"159630"</f>
        <v>159630</v>
      </c>
      <c r="B504" s="7" t="s">
        <v>1469</v>
      </c>
      <c r="C504" s="7" t="s">
        <v>909</v>
      </c>
      <c r="D504" s="8"/>
      <c r="E504" s="8"/>
      <c r="F504" s="8"/>
    </row>
    <row r="505" spans="1:6">
      <c r="A505" s="7" t="str">
        <f>"159923"</f>
        <v>159923</v>
      </c>
      <c r="B505" s="7" t="s">
        <v>1275</v>
      </c>
      <c r="C505" s="7" t="s">
        <v>1470</v>
      </c>
      <c r="D505" s="8"/>
      <c r="E505" s="8"/>
      <c r="F505" s="8"/>
    </row>
    <row r="506" spans="1:6">
      <c r="A506" s="7" t="str">
        <f>"502006"</f>
        <v>502006</v>
      </c>
      <c r="B506" s="7" t="s">
        <v>1341</v>
      </c>
      <c r="C506" s="7" t="s">
        <v>1471</v>
      </c>
      <c r="D506" s="8"/>
      <c r="E506" s="8"/>
      <c r="F506" s="8"/>
    </row>
    <row r="507" spans="1:6">
      <c r="A507" s="7" t="str">
        <f>"501070"</f>
        <v>501070</v>
      </c>
      <c r="B507" s="7" t="s">
        <v>1472</v>
      </c>
      <c r="C507" s="7" t="s">
        <v>1471</v>
      </c>
      <c r="D507" s="8"/>
      <c r="E507" s="8"/>
      <c r="F507" s="8"/>
    </row>
    <row r="508" spans="1:6">
      <c r="A508" s="7" t="str">
        <f>"161232"</f>
        <v>161232</v>
      </c>
      <c r="B508" s="7" t="s">
        <v>1473</v>
      </c>
      <c r="C508" s="7" t="s">
        <v>1474</v>
      </c>
      <c r="D508" s="8"/>
      <c r="E508" s="8"/>
      <c r="F508" s="8"/>
    </row>
    <row r="509" spans="1:6">
      <c r="A509" s="7" t="str">
        <f>"513320"</f>
        <v>513320</v>
      </c>
      <c r="B509" s="7" t="s">
        <v>1475</v>
      </c>
      <c r="C509" s="7" t="s">
        <v>1474</v>
      </c>
      <c r="D509" s="8"/>
      <c r="E509" s="8"/>
      <c r="F509" s="8"/>
    </row>
    <row r="510" spans="1:6">
      <c r="A510" s="7" t="str">
        <f>"160620"</f>
        <v>160620</v>
      </c>
      <c r="B510" s="7" t="s">
        <v>1476</v>
      </c>
      <c r="C510" s="7" t="s">
        <v>1474</v>
      </c>
      <c r="D510" s="8"/>
      <c r="E510" s="8"/>
      <c r="F510" s="8"/>
    </row>
    <row r="511" spans="1:6">
      <c r="A511" s="7" t="str">
        <f>"501059"</f>
        <v>501059</v>
      </c>
      <c r="B511" s="7" t="s">
        <v>1477</v>
      </c>
      <c r="C511" s="7" t="s">
        <v>1478</v>
      </c>
      <c r="D511" s="8"/>
      <c r="E511" s="8"/>
      <c r="F511" s="8"/>
    </row>
    <row r="512" spans="1:6">
      <c r="A512" s="7" t="str">
        <f>"165520"</f>
        <v>165520</v>
      </c>
      <c r="B512" s="7" t="s">
        <v>1479</v>
      </c>
      <c r="C512" s="7" t="s">
        <v>1480</v>
      </c>
      <c r="D512" s="8"/>
      <c r="E512" s="8"/>
      <c r="F512" s="8"/>
    </row>
    <row r="513" spans="1:6">
      <c r="A513" s="7" t="str">
        <f>"515780"</f>
        <v>515780</v>
      </c>
      <c r="B513" s="7" t="s">
        <v>1481</v>
      </c>
      <c r="C513" s="7" t="s">
        <v>925</v>
      </c>
      <c r="D513" s="8"/>
      <c r="E513" s="8"/>
      <c r="F513" s="8"/>
    </row>
    <row r="514" spans="1:6">
      <c r="A514" s="7" t="str">
        <f>"160220"</f>
        <v>160220</v>
      </c>
      <c r="B514" s="7" t="s">
        <v>1482</v>
      </c>
      <c r="C514" s="7" t="s">
        <v>932</v>
      </c>
      <c r="D514" s="8"/>
      <c r="E514" s="8"/>
      <c r="F514" s="8"/>
    </row>
    <row r="515" spans="1:6">
      <c r="A515" s="7" t="str">
        <f>"161607"</f>
        <v>161607</v>
      </c>
      <c r="B515" s="7" t="s">
        <v>1483</v>
      </c>
      <c r="C515" s="7" t="s">
        <v>940</v>
      </c>
      <c r="D515" s="8"/>
      <c r="E515" s="8"/>
      <c r="F515" s="8"/>
    </row>
    <row r="516" spans="1:6">
      <c r="A516" s="7" t="str">
        <f>"501045"</f>
        <v>501045</v>
      </c>
      <c r="B516" s="7" t="s">
        <v>1484</v>
      </c>
      <c r="C516" s="7" t="s">
        <v>940</v>
      </c>
      <c r="D516" s="8"/>
      <c r="E516" s="8"/>
      <c r="F516" s="8"/>
    </row>
    <row r="517" spans="1:6">
      <c r="A517" s="7" t="str">
        <f>"161811"</f>
        <v>161811</v>
      </c>
      <c r="B517" s="7" t="s">
        <v>1485</v>
      </c>
      <c r="C517" s="7" t="s">
        <v>940</v>
      </c>
      <c r="D517" s="8"/>
      <c r="E517" s="8"/>
      <c r="F517" s="8"/>
    </row>
    <row r="518" spans="1:6">
      <c r="A518" s="7" t="str">
        <f>"160639"</f>
        <v>160639</v>
      </c>
      <c r="B518" s="7" t="s">
        <v>1486</v>
      </c>
      <c r="C518" s="7" t="s">
        <v>1487</v>
      </c>
      <c r="D518" s="8"/>
      <c r="E518" s="8"/>
      <c r="F518" s="8"/>
    </row>
    <row r="519" spans="1:6">
      <c r="A519" s="7" t="str">
        <f>"160135"</f>
        <v>160135</v>
      </c>
      <c r="B519" s="7" t="s">
        <v>1488</v>
      </c>
      <c r="C519" s="7" t="s">
        <v>1487</v>
      </c>
      <c r="D519" s="8"/>
      <c r="E519" s="8"/>
      <c r="F519" s="8"/>
    </row>
    <row r="520" spans="1:6">
      <c r="A520" s="7" t="str">
        <f>"501211"</f>
        <v>501211</v>
      </c>
      <c r="B520" s="7" t="s">
        <v>1489</v>
      </c>
      <c r="C520" s="7" t="s">
        <v>1487</v>
      </c>
      <c r="D520" s="8"/>
      <c r="E520" s="8"/>
      <c r="F520" s="8"/>
    </row>
    <row r="521" spans="1:6">
      <c r="A521" s="7" t="str">
        <f>"161217"</f>
        <v>161217</v>
      </c>
      <c r="B521" s="7" t="s">
        <v>1490</v>
      </c>
      <c r="C521" s="7" t="s">
        <v>1487</v>
      </c>
      <c r="D521" s="8"/>
      <c r="E521" s="8"/>
      <c r="F521" s="8"/>
    </row>
    <row r="522" spans="1:6">
      <c r="A522" s="7" t="str">
        <f>"163116"</f>
        <v>163116</v>
      </c>
      <c r="B522" s="7" t="s">
        <v>1491</v>
      </c>
      <c r="C522" s="7" t="s">
        <v>944</v>
      </c>
      <c r="D522" s="8"/>
      <c r="E522" s="8"/>
      <c r="F522" s="8"/>
    </row>
    <row r="523" spans="1:6">
      <c r="A523" s="7" t="str">
        <f>"160807"</f>
        <v>160807</v>
      </c>
      <c r="B523" s="7" t="s">
        <v>1492</v>
      </c>
      <c r="C523" s="7" t="s">
        <v>944</v>
      </c>
      <c r="D523" s="8"/>
      <c r="E523" s="8"/>
      <c r="F523" s="8"/>
    </row>
    <row r="524" spans="1:6">
      <c r="A524" s="7" t="str">
        <f>"501303"</f>
        <v>501303</v>
      </c>
      <c r="B524" s="7" t="s">
        <v>1493</v>
      </c>
      <c r="C524" s="7" t="s">
        <v>1494</v>
      </c>
      <c r="D524" s="8"/>
      <c r="E524" s="8"/>
      <c r="F524" s="8"/>
    </row>
    <row r="525" spans="1:6">
      <c r="A525" s="7" t="str">
        <f>"160613"</f>
        <v>160613</v>
      </c>
      <c r="B525" s="7" t="s">
        <v>1495</v>
      </c>
      <c r="C525" s="7" t="s">
        <v>951</v>
      </c>
      <c r="D525" s="8"/>
      <c r="E525" s="8"/>
      <c r="F525" s="8"/>
    </row>
    <row r="526" spans="1:6">
      <c r="A526" s="7" t="str">
        <f>"165309"</f>
        <v>165309</v>
      </c>
      <c r="B526" s="7" t="s">
        <v>1496</v>
      </c>
      <c r="C526" s="7" t="s">
        <v>951</v>
      </c>
      <c r="D526" s="8"/>
      <c r="E526" s="8"/>
      <c r="F526" s="8"/>
    </row>
    <row r="527" spans="1:6">
      <c r="A527" s="7" t="str">
        <f>"162108"</f>
        <v>162108</v>
      </c>
      <c r="B527" s="7" t="s">
        <v>1497</v>
      </c>
      <c r="C527" s="7" t="s">
        <v>961</v>
      </c>
      <c r="D527" s="8"/>
      <c r="E527" s="8"/>
      <c r="F527" s="8"/>
    </row>
    <row r="528" spans="1:6">
      <c r="A528" s="7" t="str">
        <f>"168002"</f>
        <v>168002</v>
      </c>
      <c r="B528" s="7" t="s">
        <v>1498</v>
      </c>
      <c r="C528" s="7" t="s">
        <v>961</v>
      </c>
      <c r="D528" s="8"/>
      <c r="E528" s="8"/>
      <c r="F528" s="8"/>
    </row>
    <row r="529" spans="1:6">
      <c r="A529" s="7" t="str">
        <f>"160621"</f>
        <v>160621</v>
      </c>
      <c r="B529" s="7" t="s">
        <v>1499</v>
      </c>
      <c r="C529" s="7" t="s">
        <v>961</v>
      </c>
      <c r="D529" s="8"/>
      <c r="E529" s="8"/>
      <c r="F529" s="8"/>
    </row>
    <row r="530" spans="1:6">
      <c r="A530" s="7" t="str">
        <f>"161908"</f>
        <v>161908</v>
      </c>
      <c r="B530" s="7" t="s">
        <v>1500</v>
      </c>
      <c r="C530" s="7" t="s">
        <v>961</v>
      </c>
      <c r="D530" s="8"/>
      <c r="E530" s="8"/>
      <c r="F530" s="8"/>
    </row>
    <row r="531" spans="1:6">
      <c r="A531" s="7" t="str">
        <f>"160925"</f>
        <v>160925</v>
      </c>
      <c r="B531" s="7" t="s">
        <v>1501</v>
      </c>
      <c r="C531" s="7" t="s">
        <v>980</v>
      </c>
      <c r="D531" s="8"/>
      <c r="E531" s="8"/>
      <c r="F531" s="8"/>
    </row>
    <row r="532" spans="1:6">
      <c r="A532" s="7" t="str">
        <f>"164814"</f>
        <v>164814</v>
      </c>
      <c r="B532" s="7" t="s">
        <v>1502</v>
      </c>
      <c r="C532" s="7" t="s">
        <v>980</v>
      </c>
      <c r="D532" s="8"/>
      <c r="E532" s="8"/>
      <c r="F532" s="8"/>
    </row>
    <row r="533" spans="1:6">
      <c r="A533" s="7" t="str">
        <f>"161727"</f>
        <v>161727</v>
      </c>
      <c r="B533" s="7" t="s">
        <v>1503</v>
      </c>
      <c r="C533" s="7" t="s">
        <v>980</v>
      </c>
      <c r="D533" s="8"/>
      <c r="E533" s="8"/>
      <c r="F533" s="8"/>
    </row>
    <row r="534" spans="1:6">
      <c r="A534" s="7" t="str">
        <f>"161505"</f>
        <v>161505</v>
      </c>
      <c r="B534" s="7" t="s">
        <v>1504</v>
      </c>
      <c r="C534" s="7" t="s">
        <v>1001</v>
      </c>
      <c r="D534" s="8"/>
      <c r="E534" s="8"/>
      <c r="F534" s="8"/>
    </row>
    <row r="535" spans="1:6">
      <c r="A535" s="7" t="str">
        <f>"123050"</f>
        <v>123050</v>
      </c>
      <c r="B535" s="7" t="s">
        <v>1505</v>
      </c>
      <c r="C535" s="7" t="s">
        <v>1057</v>
      </c>
      <c r="D535" s="8"/>
      <c r="E535" s="8"/>
      <c r="F535" s="8"/>
    </row>
    <row r="536" spans="1:6">
      <c r="A536" s="7" t="str">
        <f>"123048"</f>
        <v>123048</v>
      </c>
      <c r="B536" s="7" t="s">
        <v>1506</v>
      </c>
      <c r="C536" s="7" t="s">
        <v>1057</v>
      </c>
      <c r="D536" s="8"/>
      <c r="E536" s="8"/>
      <c r="F536" s="8"/>
    </row>
    <row r="537" spans="1:6">
      <c r="A537" s="7" t="str">
        <f>"123035"</f>
        <v>123035</v>
      </c>
      <c r="B537" s="7" t="s">
        <v>1507</v>
      </c>
      <c r="C537" s="7" t="s">
        <v>1057</v>
      </c>
      <c r="D537" s="8"/>
      <c r="E537" s="8"/>
      <c r="F537" s="8"/>
    </row>
    <row r="538" spans="1:6">
      <c r="A538" s="7" t="str">
        <f>"123031"</f>
        <v>123031</v>
      </c>
      <c r="B538" s="7" t="s">
        <v>1508</v>
      </c>
      <c r="C538" s="7" t="s">
        <v>1057</v>
      </c>
      <c r="D538" s="8"/>
      <c r="E538" s="8"/>
      <c r="F538" s="8"/>
    </row>
    <row r="539" spans="1:6">
      <c r="A539" s="7" t="str">
        <f>"123018"</f>
        <v>123018</v>
      </c>
      <c r="B539" s="7" t="s">
        <v>1509</v>
      </c>
      <c r="C539" s="7" t="s">
        <v>1057</v>
      </c>
      <c r="D539" s="8"/>
      <c r="E539" s="8"/>
      <c r="F539" s="8"/>
    </row>
    <row r="540" spans="1:6">
      <c r="A540" s="7" t="str">
        <f>"900941"</f>
        <v>900941</v>
      </c>
      <c r="B540" s="7" t="s">
        <v>1510</v>
      </c>
      <c r="C540" s="7" t="s">
        <v>1057</v>
      </c>
      <c r="D540" s="8"/>
      <c r="E540" s="8"/>
      <c r="F540" s="8"/>
    </row>
    <row r="541" spans="1:6">
      <c r="A541" s="7" t="str">
        <f>"900940"</f>
        <v>900940</v>
      </c>
      <c r="B541" s="7" t="s">
        <v>1511</v>
      </c>
      <c r="C541" s="7" t="s">
        <v>1057</v>
      </c>
      <c r="D541" s="8"/>
      <c r="E541" s="8"/>
      <c r="F541" s="8"/>
    </row>
    <row r="542" spans="1:6">
      <c r="A542" s="7" t="str">
        <f>"900928"</f>
        <v>900928</v>
      </c>
      <c r="B542" s="7" t="s">
        <v>1512</v>
      </c>
      <c r="C542" s="7" t="s">
        <v>1057</v>
      </c>
      <c r="D542" s="8"/>
      <c r="E542" s="8"/>
      <c r="F542" s="8"/>
    </row>
    <row r="543" spans="1:6">
      <c r="A543" s="7" t="str">
        <f>"900915"</f>
        <v>900915</v>
      </c>
      <c r="B543" s="7" t="s">
        <v>1513</v>
      </c>
      <c r="C543" s="7" t="s">
        <v>1057</v>
      </c>
      <c r="D543" s="8"/>
      <c r="E543" s="8"/>
      <c r="F543" s="8"/>
    </row>
    <row r="544" spans="1:6">
      <c r="A544" s="7" t="str">
        <f>"900911"</f>
        <v>900911</v>
      </c>
      <c r="B544" s="7" t="s">
        <v>1514</v>
      </c>
      <c r="C544" s="7" t="s">
        <v>1057</v>
      </c>
      <c r="D544" s="8"/>
      <c r="E544" s="8"/>
      <c r="F544" s="8"/>
    </row>
    <row r="545" spans="1:6">
      <c r="A545" s="7" t="str">
        <f>"563010"</f>
        <v>563010</v>
      </c>
      <c r="B545" s="7" t="s">
        <v>1421</v>
      </c>
      <c r="C545" s="7" t="s">
        <v>1057</v>
      </c>
      <c r="D545" s="8"/>
      <c r="E545" s="8"/>
      <c r="F545" s="8"/>
    </row>
    <row r="546" spans="1:6">
      <c r="A546" s="7" t="str">
        <f>"118024"</f>
        <v>118024</v>
      </c>
      <c r="B546" s="7" t="s">
        <v>1515</v>
      </c>
      <c r="C546" s="7" t="s">
        <v>1057</v>
      </c>
      <c r="D546" s="8"/>
      <c r="E546" s="8"/>
      <c r="F546" s="8"/>
    </row>
    <row r="547" spans="1:6">
      <c r="A547" s="7" t="str">
        <f>"118022"</f>
        <v>118022</v>
      </c>
      <c r="B547" s="7" t="s">
        <v>1516</v>
      </c>
      <c r="C547" s="7" t="s">
        <v>1057</v>
      </c>
      <c r="D547" s="8"/>
      <c r="E547" s="8"/>
      <c r="F547" s="8"/>
    </row>
    <row r="548" spans="1:6">
      <c r="A548" s="7" t="str">
        <f>"118013"</f>
        <v>118013</v>
      </c>
      <c r="B548" s="7" t="s">
        <v>1517</v>
      </c>
      <c r="C548" s="7" t="s">
        <v>1057</v>
      </c>
      <c r="D548" s="8"/>
      <c r="E548" s="8"/>
      <c r="F548" s="8"/>
    </row>
    <row r="549" spans="1:6">
      <c r="A549" s="7" t="str">
        <f>"118010"</f>
        <v>118010</v>
      </c>
      <c r="B549" s="7" t="s">
        <v>1518</v>
      </c>
      <c r="C549" s="7" t="s">
        <v>1057</v>
      </c>
      <c r="D549" s="8"/>
      <c r="E549" s="8"/>
      <c r="F549" s="8"/>
    </row>
    <row r="550" spans="1:6">
      <c r="A550" s="7" t="str">
        <f>"118006"</f>
        <v>118006</v>
      </c>
      <c r="B550" s="7" t="s">
        <v>1519</v>
      </c>
      <c r="C550" s="7" t="s">
        <v>1057</v>
      </c>
      <c r="D550" s="8"/>
      <c r="E550" s="8"/>
      <c r="F550" s="8"/>
    </row>
    <row r="551" spans="1:6">
      <c r="A551" s="7" t="str">
        <f>"113667"</f>
        <v>113667</v>
      </c>
      <c r="B551" s="7" t="s">
        <v>1520</v>
      </c>
      <c r="C551" s="7" t="s">
        <v>1057</v>
      </c>
      <c r="D551" s="8"/>
      <c r="E551" s="8"/>
      <c r="F551" s="8"/>
    </row>
    <row r="552" spans="1:6">
      <c r="A552" s="7" t="str">
        <f>"113662"</f>
        <v>113662</v>
      </c>
      <c r="B552" s="7" t="s">
        <v>1521</v>
      </c>
      <c r="C552" s="7" t="s">
        <v>1057</v>
      </c>
      <c r="D552" s="8"/>
      <c r="E552" s="8"/>
      <c r="F552" s="8"/>
    </row>
    <row r="553" spans="1:6">
      <c r="A553" s="7" t="str">
        <f>"113661"</f>
        <v>113661</v>
      </c>
      <c r="B553" s="7" t="s">
        <v>1522</v>
      </c>
      <c r="C553" s="7" t="s">
        <v>1057</v>
      </c>
      <c r="D553" s="8"/>
      <c r="E553" s="8"/>
      <c r="F553" s="8"/>
    </row>
    <row r="554" spans="1:6">
      <c r="A554" s="7" t="str">
        <f>"113658"</f>
        <v>113658</v>
      </c>
      <c r="B554" s="7" t="s">
        <v>1523</v>
      </c>
      <c r="C554" s="7" t="s">
        <v>1057</v>
      </c>
      <c r="D554" s="8"/>
      <c r="E554" s="8"/>
      <c r="F554" s="8"/>
    </row>
    <row r="555" spans="1:6">
      <c r="A555" s="7" t="str">
        <f>"113657"</f>
        <v>113657</v>
      </c>
      <c r="B555" s="7" t="s">
        <v>1524</v>
      </c>
      <c r="C555" s="7" t="s">
        <v>1057</v>
      </c>
      <c r="D555" s="8"/>
      <c r="E555" s="8"/>
      <c r="F555" s="8"/>
    </row>
    <row r="556" spans="1:6">
      <c r="A556" s="7" t="str">
        <f>"113651"</f>
        <v>113651</v>
      </c>
      <c r="B556" s="7" t="s">
        <v>1525</v>
      </c>
      <c r="C556" s="7" t="s">
        <v>1057</v>
      </c>
      <c r="D556" s="8"/>
      <c r="E556" s="8"/>
      <c r="F556" s="8"/>
    </row>
    <row r="557" spans="1:6">
      <c r="A557" s="7" t="str">
        <f>"113650"</f>
        <v>113650</v>
      </c>
      <c r="B557" s="7" t="s">
        <v>1526</v>
      </c>
      <c r="C557" s="7" t="s">
        <v>1057</v>
      </c>
      <c r="D557" s="8"/>
      <c r="E557" s="8"/>
      <c r="F557" s="8"/>
    </row>
    <row r="558" spans="1:6">
      <c r="A558" s="7" t="str">
        <f>"113644"</f>
        <v>113644</v>
      </c>
      <c r="B558" s="7" t="s">
        <v>1527</v>
      </c>
      <c r="C558" s="7" t="s">
        <v>1057</v>
      </c>
      <c r="D558" s="8"/>
      <c r="E558" s="8"/>
      <c r="F558" s="8"/>
    </row>
    <row r="559" spans="1:6">
      <c r="A559" s="7" t="str">
        <f>"113638"</f>
        <v>113638</v>
      </c>
      <c r="B559" s="7" t="s">
        <v>1528</v>
      </c>
      <c r="C559" s="7" t="s">
        <v>1057</v>
      </c>
      <c r="D559" s="8"/>
      <c r="E559" s="8"/>
      <c r="F559" s="8"/>
    </row>
    <row r="560" spans="1:6">
      <c r="A560" s="7" t="str">
        <f>"113637"</f>
        <v>113637</v>
      </c>
      <c r="B560" s="7" t="s">
        <v>1529</v>
      </c>
      <c r="C560" s="7" t="s">
        <v>1057</v>
      </c>
      <c r="D560" s="8"/>
      <c r="E560" s="8"/>
      <c r="F560" s="8"/>
    </row>
    <row r="561" spans="1:6">
      <c r="A561" s="7" t="str">
        <f>"113636"</f>
        <v>113636</v>
      </c>
      <c r="B561" s="7" t="s">
        <v>1530</v>
      </c>
      <c r="C561" s="7" t="s">
        <v>1057</v>
      </c>
      <c r="D561" s="8"/>
      <c r="E561" s="8"/>
      <c r="F561" s="8"/>
    </row>
    <row r="562" spans="1:6">
      <c r="A562" s="7" t="str">
        <f>"113634"</f>
        <v>113634</v>
      </c>
      <c r="B562" s="7" t="s">
        <v>1531</v>
      </c>
      <c r="C562" s="7" t="s">
        <v>1057</v>
      </c>
      <c r="D562" s="8"/>
      <c r="E562" s="8"/>
      <c r="F562" s="8"/>
    </row>
    <row r="563" spans="1:6">
      <c r="A563" s="7" t="str">
        <f>"113632"</f>
        <v>113632</v>
      </c>
      <c r="B563" s="7" t="s">
        <v>1532</v>
      </c>
      <c r="C563" s="7" t="s">
        <v>1057</v>
      </c>
      <c r="D563" s="8"/>
      <c r="E563" s="8"/>
      <c r="F563" s="8"/>
    </row>
    <row r="564" spans="1:6">
      <c r="A564" s="7" t="str">
        <f>"113624"</f>
        <v>113624</v>
      </c>
      <c r="B564" s="7" t="s">
        <v>1533</v>
      </c>
      <c r="C564" s="7" t="s">
        <v>1057</v>
      </c>
      <c r="D564" s="8"/>
      <c r="E564" s="8"/>
      <c r="F564" s="8"/>
    </row>
    <row r="565" spans="1:6">
      <c r="A565" s="7" t="str">
        <f>"113616"</f>
        <v>113616</v>
      </c>
      <c r="B565" s="7" t="s">
        <v>1534</v>
      </c>
      <c r="C565" s="7" t="s">
        <v>1057</v>
      </c>
      <c r="D565" s="8"/>
      <c r="E565" s="8"/>
      <c r="F565" s="8"/>
    </row>
    <row r="566" spans="1:6">
      <c r="A566" s="7" t="str">
        <f>"113610"</f>
        <v>113610</v>
      </c>
      <c r="B566" s="7" t="s">
        <v>1535</v>
      </c>
      <c r="C566" s="7" t="s">
        <v>1057</v>
      </c>
      <c r="D566" s="8"/>
      <c r="E566" s="8"/>
      <c r="F566" s="8"/>
    </row>
    <row r="567" spans="1:6">
      <c r="A567" s="7" t="str">
        <f>"113606"</f>
        <v>113606</v>
      </c>
      <c r="B567" s="7" t="s">
        <v>1536</v>
      </c>
      <c r="C567" s="7" t="s">
        <v>1057</v>
      </c>
      <c r="D567" s="8"/>
      <c r="E567" s="8"/>
      <c r="F567" s="8"/>
    </row>
    <row r="568" spans="1:6">
      <c r="A568" s="7" t="str">
        <f>"113605"</f>
        <v>113605</v>
      </c>
      <c r="B568" s="7" t="s">
        <v>1537</v>
      </c>
      <c r="C568" s="7" t="s">
        <v>1057</v>
      </c>
      <c r="D568" s="8"/>
      <c r="E568" s="8"/>
      <c r="F568" s="8"/>
    </row>
    <row r="569" spans="1:6">
      <c r="A569" s="7" t="str">
        <f>"113600"</f>
        <v>113600</v>
      </c>
      <c r="B569" s="7" t="s">
        <v>1538</v>
      </c>
      <c r="C569" s="7" t="s">
        <v>1057</v>
      </c>
      <c r="D569" s="8"/>
      <c r="E569" s="8"/>
      <c r="F569" s="8"/>
    </row>
    <row r="570" spans="1:6">
      <c r="A570" s="7" t="str">
        <f>"113598"</f>
        <v>113598</v>
      </c>
      <c r="B570" s="7" t="s">
        <v>1539</v>
      </c>
      <c r="C570" s="7" t="s">
        <v>1057</v>
      </c>
      <c r="D570" s="8"/>
      <c r="E570" s="8"/>
      <c r="F570" s="8"/>
    </row>
    <row r="571" spans="1:6">
      <c r="A571" s="7" t="str">
        <f>"113593"</f>
        <v>113593</v>
      </c>
      <c r="B571" s="7" t="s">
        <v>1540</v>
      </c>
      <c r="C571" s="7" t="s">
        <v>1057</v>
      </c>
      <c r="D571" s="8"/>
      <c r="E571" s="8"/>
      <c r="F571" s="8"/>
    </row>
    <row r="572" spans="1:6">
      <c r="A572" s="7" t="str">
        <f>"113584"</f>
        <v>113584</v>
      </c>
      <c r="B572" s="7" t="s">
        <v>1541</v>
      </c>
      <c r="C572" s="7" t="s">
        <v>1057</v>
      </c>
      <c r="D572" s="8"/>
      <c r="E572" s="8"/>
      <c r="F572" s="8"/>
    </row>
    <row r="573" spans="1:6">
      <c r="A573" s="7" t="str">
        <f>"113579"</f>
        <v>113579</v>
      </c>
      <c r="B573" s="7" t="s">
        <v>1542</v>
      </c>
      <c r="C573" s="7" t="s">
        <v>1057</v>
      </c>
      <c r="D573" s="8"/>
      <c r="E573" s="8"/>
      <c r="F573" s="8"/>
    </row>
    <row r="574" spans="1:6">
      <c r="A574" s="7" t="str">
        <f>"113577"</f>
        <v>113577</v>
      </c>
      <c r="B574" s="7" t="s">
        <v>1543</v>
      </c>
      <c r="C574" s="7" t="s">
        <v>1057</v>
      </c>
      <c r="D574" s="8"/>
      <c r="E574" s="8"/>
      <c r="F574" s="8"/>
    </row>
    <row r="575" spans="1:6">
      <c r="A575" s="7" t="str">
        <f>"113549"</f>
        <v>113549</v>
      </c>
      <c r="B575" s="7" t="s">
        <v>1544</v>
      </c>
      <c r="C575" s="7" t="s">
        <v>1057</v>
      </c>
      <c r="D575" s="8"/>
      <c r="E575" s="8"/>
      <c r="F575" s="8"/>
    </row>
    <row r="576" spans="1:6">
      <c r="A576" s="7" t="str">
        <f>"113546"</f>
        <v>113546</v>
      </c>
      <c r="B576" s="7" t="s">
        <v>1545</v>
      </c>
      <c r="C576" s="7" t="s">
        <v>1057</v>
      </c>
      <c r="D576" s="8"/>
      <c r="E576" s="8"/>
      <c r="F576" s="8"/>
    </row>
    <row r="577" spans="1:6">
      <c r="A577" s="7" t="str">
        <f>"113545"</f>
        <v>113545</v>
      </c>
      <c r="B577" s="7" t="s">
        <v>1546</v>
      </c>
      <c r="C577" s="7" t="s">
        <v>1057</v>
      </c>
      <c r="D577" s="8"/>
      <c r="E577" s="8"/>
      <c r="F577" s="8"/>
    </row>
    <row r="578" spans="1:6">
      <c r="A578" s="7" t="str">
        <f>"113542"</f>
        <v>113542</v>
      </c>
      <c r="B578" s="7" t="s">
        <v>1547</v>
      </c>
      <c r="C578" s="7" t="s">
        <v>1057</v>
      </c>
      <c r="D578" s="8"/>
      <c r="E578" s="8"/>
      <c r="F578" s="8"/>
    </row>
    <row r="579" spans="1:6">
      <c r="A579" s="7" t="str">
        <f>"113067"</f>
        <v>113067</v>
      </c>
      <c r="B579" s="7" t="s">
        <v>1548</v>
      </c>
      <c r="C579" s="7" t="s">
        <v>1057</v>
      </c>
      <c r="D579" s="8"/>
      <c r="E579" s="8"/>
      <c r="F579" s="8"/>
    </row>
    <row r="580" spans="1:6">
      <c r="A580" s="7" t="str">
        <f>"113062"</f>
        <v>113062</v>
      </c>
      <c r="B580" s="7" t="s">
        <v>1549</v>
      </c>
      <c r="C580" s="7" t="s">
        <v>1057</v>
      </c>
      <c r="D580" s="8"/>
      <c r="E580" s="8"/>
      <c r="F580" s="8"/>
    </row>
    <row r="581" spans="1:6">
      <c r="A581" s="7" t="str">
        <f>"113058"</f>
        <v>113058</v>
      </c>
      <c r="B581" s="7" t="s">
        <v>1550</v>
      </c>
      <c r="C581" s="7" t="s">
        <v>1057</v>
      </c>
      <c r="D581" s="8"/>
      <c r="E581" s="8"/>
      <c r="F581" s="8"/>
    </row>
    <row r="582" spans="1:6">
      <c r="A582" s="7" t="str">
        <f>"113054"</f>
        <v>113054</v>
      </c>
      <c r="B582" s="7" t="s">
        <v>1551</v>
      </c>
      <c r="C582" s="7" t="s">
        <v>1057</v>
      </c>
      <c r="D582" s="8"/>
      <c r="E582" s="8"/>
      <c r="F582" s="8"/>
    </row>
    <row r="583" spans="1:6">
      <c r="A583" s="7" t="str">
        <f>"113053"</f>
        <v>113053</v>
      </c>
      <c r="B583" s="7" t="s">
        <v>1552</v>
      </c>
      <c r="C583" s="7" t="s">
        <v>1057</v>
      </c>
      <c r="D583" s="8"/>
      <c r="E583" s="8"/>
      <c r="F583" s="8"/>
    </row>
    <row r="584" spans="1:6">
      <c r="A584" s="7" t="str">
        <f>"113051"</f>
        <v>113051</v>
      </c>
      <c r="B584" s="7" t="s">
        <v>1553</v>
      </c>
      <c r="C584" s="7" t="s">
        <v>1057</v>
      </c>
      <c r="D584" s="8"/>
      <c r="E584" s="8"/>
      <c r="F584" s="8"/>
    </row>
    <row r="585" spans="1:6">
      <c r="A585" s="7" t="str">
        <f>"113049"</f>
        <v>113049</v>
      </c>
      <c r="B585" s="7" t="s">
        <v>1554</v>
      </c>
      <c r="C585" s="7" t="s">
        <v>1057</v>
      </c>
      <c r="D585" s="8"/>
      <c r="E585" s="8"/>
      <c r="F585" s="8"/>
    </row>
    <row r="586" spans="1:6">
      <c r="A586" s="7" t="str">
        <f>"113044"</f>
        <v>113044</v>
      </c>
      <c r="B586" s="7" t="s">
        <v>1555</v>
      </c>
      <c r="C586" s="7" t="s">
        <v>1057</v>
      </c>
      <c r="D586" s="8"/>
      <c r="E586" s="8"/>
      <c r="F586" s="8"/>
    </row>
    <row r="587" spans="1:6">
      <c r="A587" s="7" t="str">
        <f>"113043"</f>
        <v>113043</v>
      </c>
      <c r="B587" s="7" t="s">
        <v>1556</v>
      </c>
      <c r="C587" s="7" t="s">
        <v>1057</v>
      </c>
      <c r="D587" s="8"/>
      <c r="E587" s="8"/>
      <c r="F587" s="8"/>
    </row>
    <row r="588" spans="1:6">
      <c r="A588" s="7" t="str">
        <f>"113033"</f>
        <v>113033</v>
      </c>
      <c r="B588" s="7" t="s">
        <v>1557</v>
      </c>
      <c r="C588" s="7" t="s">
        <v>1057</v>
      </c>
      <c r="D588" s="8"/>
      <c r="E588" s="8"/>
      <c r="F588" s="8"/>
    </row>
    <row r="589" spans="1:6">
      <c r="A589" s="7" t="str">
        <f>"113024"</f>
        <v>113024</v>
      </c>
      <c r="B589" s="7" t="s">
        <v>1558</v>
      </c>
      <c r="C589" s="7" t="s">
        <v>1057</v>
      </c>
      <c r="D589" s="8"/>
      <c r="E589" s="8"/>
      <c r="F589" s="8"/>
    </row>
    <row r="590" spans="1:6">
      <c r="A590" s="7" t="str">
        <f>"113021"</f>
        <v>113021</v>
      </c>
      <c r="B590" s="7" t="s">
        <v>1559</v>
      </c>
      <c r="C590" s="7" t="s">
        <v>1057</v>
      </c>
      <c r="D590" s="8"/>
      <c r="E590" s="8"/>
      <c r="F590" s="8"/>
    </row>
    <row r="591" spans="1:6">
      <c r="A591" s="7" t="str">
        <f>"111003"</f>
        <v>111003</v>
      </c>
      <c r="B591" s="7" t="s">
        <v>1560</v>
      </c>
      <c r="C591" s="7" t="s">
        <v>1057</v>
      </c>
      <c r="D591" s="8"/>
      <c r="E591" s="8"/>
      <c r="F591" s="8"/>
    </row>
    <row r="592" spans="1:6">
      <c r="A592" s="7" t="str">
        <f>"111001"</f>
        <v>111001</v>
      </c>
      <c r="B592" s="7" t="s">
        <v>1561</v>
      </c>
      <c r="C592" s="7" t="s">
        <v>1057</v>
      </c>
      <c r="D592" s="8"/>
      <c r="E592" s="8"/>
      <c r="F592" s="8"/>
    </row>
    <row r="593" spans="1:6">
      <c r="A593" s="7" t="str">
        <f>"111000"</f>
        <v>111000</v>
      </c>
      <c r="B593" s="7" t="s">
        <v>1562</v>
      </c>
      <c r="C593" s="7" t="s">
        <v>1057</v>
      </c>
      <c r="D593" s="8"/>
      <c r="E593" s="8"/>
      <c r="F593" s="8"/>
    </row>
    <row r="594" spans="1:6">
      <c r="A594" s="7" t="str">
        <f>"110094"</f>
        <v>110094</v>
      </c>
      <c r="B594" s="7" t="s">
        <v>1563</v>
      </c>
      <c r="C594" s="7" t="s">
        <v>1057</v>
      </c>
      <c r="D594" s="8"/>
      <c r="E594" s="8"/>
      <c r="F594" s="8"/>
    </row>
    <row r="595" spans="1:6">
      <c r="A595" s="7" t="str">
        <f>"110093"</f>
        <v>110093</v>
      </c>
      <c r="B595" s="7" t="s">
        <v>1564</v>
      </c>
      <c r="C595" s="7" t="s">
        <v>1057</v>
      </c>
      <c r="D595" s="8"/>
      <c r="E595" s="8"/>
      <c r="F595" s="8"/>
    </row>
    <row r="596" spans="1:6">
      <c r="A596" s="7" t="str">
        <f>"110083"</f>
        <v>110083</v>
      </c>
      <c r="B596" s="7" t="s">
        <v>1565</v>
      </c>
      <c r="C596" s="7" t="s">
        <v>1057</v>
      </c>
      <c r="D596" s="8"/>
      <c r="E596" s="8"/>
      <c r="F596" s="8"/>
    </row>
    <row r="597" spans="1:6">
      <c r="A597" s="7" t="str">
        <f>"110082"</f>
        <v>110082</v>
      </c>
      <c r="B597" s="7" t="s">
        <v>1566</v>
      </c>
      <c r="C597" s="7" t="s">
        <v>1057</v>
      </c>
      <c r="D597" s="8"/>
      <c r="E597" s="8"/>
      <c r="F597" s="8"/>
    </row>
    <row r="598" spans="1:6">
      <c r="A598" s="7" t="str">
        <f>"110076"</f>
        <v>110076</v>
      </c>
      <c r="B598" s="7" t="s">
        <v>1567</v>
      </c>
      <c r="C598" s="7" t="s">
        <v>1057</v>
      </c>
      <c r="D598" s="8"/>
      <c r="E598" s="8"/>
      <c r="F598" s="8"/>
    </row>
    <row r="599" spans="1:6">
      <c r="A599" s="7" t="str">
        <f>"110075"</f>
        <v>110075</v>
      </c>
      <c r="B599" s="7" t="s">
        <v>1568</v>
      </c>
      <c r="C599" s="7" t="s">
        <v>1057</v>
      </c>
      <c r="D599" s="8"/>
      <c r="E599" s="8"/>
      <c r="F599" s="8"/>
    </row>
    <row r="600" spans="1:6">
      <c r="A600" s="7" t="str">
        <f>"110073"</f>
        <v>110073</v>
      </c>
      <c r="B600" s="7" t="s">
        <v>1569</v>
      </c>
      <c r="C600" s="7" t="s">
        <v>1057</v>
      </c>
      <c r="D600" s="8"/>
      <c r="E600" s="8"/>
      <c r="F600" s="8"/>
    </row>
    <row r="601" spans="1:6">
      <c r="A601" s="7" t="str">
        <f>"110067"</f>
        <v>110067</v>
      </c>
      <c r="B601" s="7" t="s">
        <v>1570</v>
      </c>
      <c r="C601" s="7" t="s">
        <v>1057</v>
      </c>
      <c r="D601" s="8"/>
      <c r="E601" s="8"/>
      <c r="F601" s="8"/>
    </row>
    <row r="602" spans="1:6">
      <c r="A602" s="7" t="str">
        <f>"110064"</f>
        <v>110064</v>
      </c>
      <c r="B602" s="7" t="s">
        <v>1571</v>
      </c>
      <c r="C602" s="7" t="s">
        <v>1057</v>
      </c>
      <c r="D602" s="8"/>
      <c r="E602" s="8"/>
      <c r="F602" s="8"/>
    </row>
    <row r="603" spans="1:6">
      <c r="A603" s="7" t="str">
        <f>"200869"</f>
        <v>200869</v>
      </c>
      <c r="B603" s="7" t="s">
        <v>1572</v>
      </c>
      <c r="C603" s="7" t="s">
        <v>1057</v>
      </c>
      <c r="D603" s="8"/>
      <c r="E603" s="8"/>
      <c r="F603" s="8"/>
    </row>
    <row r="604" spans="1:6">
      <c r="A604" s="7" t="str">
        <f>"200725"</f>
        <v>200725</v>
      </c>
      <c r="B604" s="7" t="s">
        <v>1573</v>
      </c>
      <c r="C604" s="7" t="s">
        <v>1057</v>
      </c>
      <c r="D604" s="8"/>
      <c r="E604" s="8"/>
      <c r="F604" s="8"/>
    </row>
    <row r="605" spans="1:6">
      <c r="A605" s="7" t="str">
        <f>"200530"</f>
        <v>200530</v>
      </c>
      <c r="B605" s="7" t="s">
        <v>1574</v>
      </c>
      <c r="C605" s="7" t="s">
        <v>1057</v>
      </c>
      <c r="D605" s="8"/>
      <c r="E605" s="8"/>
      <c r="F605" s="8"/>
    </row>
    <row r="606" spans="1:6">
      <c r="A606" s="7" t="str">
        <f>"200505"</f>
        <v>200505</v>
      </c>
      <c r="B606" s="7" t="s">
        <v>1575</v>
      </c>
      <c r="C606" s="7" t="s">
        <v>1057</v>
      </c>
      <c r="D606" s="8"/>
      <c r="E606" s="8"/>
      <c r="F606" s="8"/>
    </row>
    <row r="607" spans="1:6">
      <c r="A607" s="7" t="str">
        <f>"200029"</f>
        <v>200029</v>
      </c>
      <c r="B607" s="7" t="s">
        <v>1576</v>
      </c>
      <c r="C607" s="7" t="s">
        <v>1057</v>
      </c>
      <c r="D607" s="8"/>
      <c r="E607" s="8"/>
      <c r="F607" s="8"/>
    </row>
    <row r="608" spans="1:6">
      <c r="A608" s="7" t="str">
        <f>"200028"</f>
        <v>200028</v>
      </c>
      <c r="B608" s="7" t="s">
        <v>1577</v>
      </c>
      <c r="C608" s="7" t="s">
        <v>1057</v>
      </c>
      <c r="D608" s="8"/>
      <c r="E608" s="8"/>
      <c r="F608" s="8"/>
    </row>
    <row r="609" spans="1:6">
      <c r="A609" s="7" t="str">
        <f>"200026"</f>
        <v>200026</v>
      </c>
      <c r="B609" s="7" t="s">
        <v>1578</v>
      </c>
      <c r="C609" s="7" t="s">
        <v>1057</v>
      </c>
      <c r="D609" s="8"/>
      <c r="E609" s="8"/>
      <c r="F609" s="8"/>
    </row>
    <row r="610" spans="1:6">
      <c r="A610" s="7" t="str">
        <f>"200020"</f>
        <v>200020</v>
      </c>
      <c r="B610" s="7" t="s">
        <v>1579</v>
      </c>
      <c r="C610" s="7" t="s">
        <v>1057</v>
      </c>
      <c r="D610" s="8"/>
      <c r="E610" s="8"/>
      <c r="F610" s="8"/>
    </row>
    <row r="611" spans="1:6">
      <c r="A611" s="7" t="str">
        <f>"200011"</f>
        <v>200011</v>
      </c>
      <c r="B611" s="7" t="s">
        <v>1580</v>
      </c>
      <c r="C611" s="7" t="s">
        <v>1057</v>
      </c>
      <c r="D611" s="8"/>
      <c r="E611" s="8"/>
      <c r="F611" s="8"/>
    </row>
    <row r="612" spans="1:6">
      <c r="A612" s="7" t="str">
        <f>"128135"</f>
        <v>128135</v>
      </c>
      <c r="B612" s="7" t="s">
        <v>1581</v>
      </c>
      <c r="C612" s="7" t="s">
        <v>1057</v>
      </c>
      <c r="D612" s="8"/>
      <c r="E612" s="8"/>
      <c r="F612" s="8"/>
    </row>
    <row r="613" spans="1:6">
      <c r="A613" s="7" t="str">
        <f>"128133"</f>
        <v>128133</v>
      </c>
      <c r="B613" s="7" t="s">
        <v>1582</v>
      </c>
      <c r="C613" s="7" t="s">
        <v>1057</v>
      </c>
      <c r="D613" s="8"/>
      <c r="E613" s="8"/>
      <c r="F613" s="8"/>
    </row>
    <row r="614" spans="1:6">
      <c r="A614" s="7" t="str">
        <f>"128131"</f>
        <v>128131</v>
      </c>
      <c r="B614" s="7" t="s">
        <v>1583</v>
      </c>
      <c r="C614" s="7" t="s">
        <v>1057</v>
      </c>
      <c r="D614" s="8"/>
      <c r="E614" s="8"/>
      <c r="F614" s="8"/>
    </row>
    <row r="615" spans="1:6">
      <c r="A615" s="7" t="str">
        <f>"128130"</f>
        <v>128130</v>
      </c>
      <c r="B615" s="7" t="s">
        <v>1584</v>
      </c>
      <c r="C615" s="7" t="s">
        <v>1057</v>
      </c>
      <c r="D615" s="8"/>
      <c r="E615" s="8"/>
      <c r="F615" s="8"/>
    </row>
    <row r="616" spans="1:6">
      <c r="A616" s="7" t="str">
        <f>"128127"</f>
        <v>128127</v>
      </c>
      <c r="B616" s="7" t="s">
        <v>1585</v>
      </c>
      <c r="C616" s="7" t="s">
        <v>1057</v>
      </c>
      <c r="D616" s="8"/>
      <c r="E616" s="8"/>
      <c r="F616" s="8"/>
    </row>
    <row r="617" spans="1:6">
      <c r="A617" s="7" t="str">
        <f>"128125"</f>
        <v>128125</v>
      </c>
      <c r="B617" s="7" t="s">
        <v>1586</v>
      </c>
      <c r="C617" s="7" t="s">
        <v>1057</v>
      </c>
      <c r="D617" s="8"/>
      <c r="E617" s="8"/>
      <c r="F617" s="8"/>
    </row>
    <row r="618" spans="1:6">
      <c r="A618" s="7" t="str">
        <f>"128117"</f>
        <v>128117</v>
      </c>
      <c r="B618" s="7" t="s">
        <v>1587</v>
      </c>
      <c r="C618" s="7" t="s">
        <v>1057</v>
      </c>
      <c r="D618" s="8"/>
      <c r="E618" s="8"/>
      <c r="F618" s="8"/>
    </row>
    <row r="619" spans="1:6">
      <c r="A619" s="7" t="str">
        <f>"128116"</f>
        <v>128116</v>
      </c>
      <c r="B619" s="7" t="s">
        <v>1588</v>
      </c>
      <c r="C619" s="7" t="s">
        <v>1057</v>
      </c>
      <c r="D619" s="8"/>
      <c r="E619" s="8"/>
      <c r="F619" s="8"/>
    </row>
    <row r="620" spans="1:6">
      <c r="A620" s="7" t="str">
        <f>"128109"</f>
        <v>128109</v>
      </c>
      <c r="B620" s="7" t="s">
        <v>1589</v>
      </c>
      <c r="C620" s="7" t="s">
        <v>1057</v>
      </c>
      <c r="D620" s="8"/>
      <c r="E620" s="8"/>
      <c r="F620" s="8"/>
    </row>
    <row r="621" spans="1:6">
      <c r="A621" s="7" t="str">
        <f>"128105"</f>
        <v>128105</v>
      </c>
      <c r="B621" s="7" t="s">
        <v>1590</v>
      </c>
      <c r="C621" s="7" t="s">
        <v>1057</v>
      </c>
      <c r="D621" s="8"/>
      <c r="E621" s="8"/>
      <c r="F621" s="8"/>
    </row>
    <row r="622" spans="1:6">
      <c r="A622" s="7" t="str">
        <f>"128097"</f>
        <v>128097</v>
      </c>
      <c r="B622" s="7" t="s">
        <v>1591</v>
      </c>
      <c r="C622" s="7" t="s">
        <v>1057</v>
      </c>
      <c r="D622" s="8"/>
      <c r="E622" s="8"/>
      <c r="F622" s="8"/>
    </row>
    <row r="623" spans="1:6">
      <c r="A623" s="7" t="str">
        <f>"128087"</f>
        <v>128087</v>
      </c>
      <c r="B623" s="7" t="s">
        <v>1592</v>
      </c>
      <c r="C623" s="7" t="s">
        <v>1057</v>
      </c>
      <c r="D623" s="8"/>
      <c r="E623" s="8"/>
      <c r="F623" s="8"/>
    </row>
    <row r="624" spans="1:6">
      <c r="A624" s="7" t="str">
        <f>"128074"</f>
        <v>128074</v>
      </c>
      <c r="B624" s="7" t="s">
        <v>1593</v>
      </c>
      <c r="C624" s="7" t="s">
        <v>1057</v>
      </c>
      <c r="D624" s="8"/>
      <c r="E624" s="8"/>
      <c r="F624" s="8"/>
    </row>
    <row r="625" spans="1:6">
      <c r="A625" s="7" t="str">
        <f>"128071"</f>
        <v>128071</v>
      </c>
      <c r="B625" s="7" t="s">
        <v>1594</v>
      </c>
      <c r="C625" s="7" t="s">
        <v>1057</v>
      </c>
      <c r="D625" s="8"/>
      <c r="E625" s="8"/>
      <c r="F625" s="8"/>
    </row>
    <row r="626" spans="1:6">
      <c r="A626" s="7" t="str">
        <f>"128066"</f>
        <v>128066</v>
      </c>
      <c r="B626" s="7" t="s">
        <v>1595</v>
      </c>
      <c r="C626" s="7" t="s">
        <v>1057</v>
      </c>
      <c r="D626" s="8"/>
      <c r="E626" s="8"/>
      <c r="F626" s="8"/>
    </row>
    <row r="627" spans="1:6">
      <c r="A627" s="7" t="str">
        <f>"128056"</f>
        <v>128056</v>
      </c>
      <c r="B627" s="7" t="s">
        <v>1596</v>
      </c>
      <c r="C627" s="7" t="s">
        <v>1057</v>
      </c>
      <c r="D627" s="8"/>
      <c r="E627" s="8"/>
      <c r="F627" s="8"/>
    </row>
    <row r="628" spans="1:6">
      <c r="A628" s="7" t="str">
        <f>"128048"</f>
        <v>128048</v>
      </c>
      <c r="B628" s="7" t="s">
        <v>1597</v>
      </c>
      <c r="C628" s="7" t="s">
        <v>1057</v>
      </c>
      <c r="D628" s="8"/>
      <c r="E628" s="8"/>
      <c r="F628" s="8"/>
    </row>
    <row r="629" spans="1:6">
      <c r="A629" s="7" t="str">
        <f>"127087"</f>
        <v>127087</v>
      </c>
      <c r="B629" s="7" t="s">
        <v>1598</v>
      </c>
      <c r="C629" s="7" t="s">
        <v>1057</v>
      </c>
      <c r="D629" s="8"/>
      <c r="E629" s="8"/>
      <c r="F629" s="8"/>
    </row>
    <row r="630" spans="1:6">
      <c r="A630" s="7" t="str">
        <f>"127083"</f>
        <v>127083</v>
      </c>
      <c r="B630" s="7" t="s">
        <v>1599</v>
      </c>
      <c r="C630" s="7" t="s">
        <v>1057</v>
      </c>
      <c r="D630" s="8"/>
      <c r="E630" s="8"/>
      <c r="F630" s="8"/>
    </row>
    <row r="631" spans="1:6">
      <c r="A631" s="7" t="str">
        <f>"127075"</f>
        <v>127075</v>
      </c>
      <c r="B631" s="7" t="s">
        <v>1600</v>
      </c>
      <c r="C631" s="7" t="s">
        <v>1057</v>
      </c>
      <c r="D631" s="8"/>
      <c r="E631" s="8"/>
      <c r="F631" s="8"/>
    </row>
    <row r="632" spans="1:6">
      <c r="A632" s="7" t="str">
        <f>"127074"</f>
        <v>127074</v>
      </c>
      <c r="B632" s="7" t="s">
        <v>1601</v>
      </c>
      <c r="C632" s="7" t="s">
        <v>1057</v>
      </c>
      <c r="D632" s="8"/>
      <c r="E632" s="8"/>
      <c r="F632" s="8"/>
    </row>
    <row r="633" spans="1:6">
      <c r="A633" s="7" t="str">
        <f>"127056"</f>
        <v>127056</v>
      </c>
      <c r="B633" s="7" t="s">
        <v>1602</v>
      </c>
      <c r="C633" s="7" t="s">
        <v>1057</v>
      </c>
      <c r="D633" s="8"/>
      <c r="E633" s="8"/>
      <c r="F633" s="8"/>
    </row>
    <row r="634" spans="1:6">
      <c r="A634" s="7" t="str">
        <f>"127054"</f>
        <v>127054</v>
      </c>
      <c r="B634" s="7" t="s">
        <v>1603</v>
      </c>
      <c r="C634" s="7" t="s">
        <v>1057</v>
      </c>
      <c r="D634" s="8"/>
      <c r="E634" s="8"/>
      <c r="F634" s="8"/>
    </row>
    <row r="635" spans="1:6">
      <c r="A635" s="7" t="str">
        <f>"127050"</f>
        <v>127050</v>
      </c>
      <c r="B635" s="7" t="s">
        <v>1604</v>
      </c>
      <c r="C635" s="7" t="s">
        <v>1057</v>
      </c>
      <c r="D635" s="8"/>
      <c r="E635" s="8"/>
      <c r="F635" s="8"/>
    </row>
    <row r="636" spans="1:6">
      <c r="A636" s="7" t="str">
        <f>"127046"</f>
        <v>127046</v>
      </c>
      <c r="B636" s="7" t="s">
        <v>1605</v>
      </c>
      <c r="C636" s="7" t="s">
        <v>1057</v>
      </c>
      <c r="D636" s="8"/>
      <c r="E636" s="8"/>
      <c r="F636" s="8"/>
    </row>
    <row r="637" spans="1:6">
      <c r="A637" s="7" t="str">
        <f>"127044"</f>
        <v>127044</v>
      </c>
      <c r="B637" s="7" t="s">
        <v>1606</v>
      </c>
      <c r="C637" s="7" t="s">
        <v>1057</v>
      </c>
      <c r="D637" s="8"/>
      <c r="E637" s="8"/>
      <c r="F637" s="8"/>
    </row>
    <row r="638" spans="1:6">
      <c r="A638" s="7" t="str">
        <f>"127043"</f>
        <v>127043</v>
      </c>
      <c r="B638" s="7" t="s">
        <v>1607</v>
      </c>
      <c r="C638" s="7" t="s">
        <v>1057</v>
      </c>
      <c r="D638" s="8"/>
      <c r="E638" s="8"/>
      <c r="F638" s="8"/>
    </row>
    <row r="639" spans="1:6">
      <c r="A639" s="7" t="str">
        <f>"127041"</f>
        <v>127041</v>
      </c>
      <c r="B639" s="7" t="s">
        <v>1608</v>
      </c>
      <c r="C639" s="7" t="s">
        <v>1057</v>
      </c>
      <c r="D639" s="8"/>
      <c r="E639" s="8"/>
      <c r="F639" s="8"/>
    </row>
    <row r="640" spans="1:6">
      <c r="A640" s="7" t="str">
        <f>"127040"</f>
        <v>127040</v>
      </c>
      <c r="B640" s="7" t="s">
        <v>1609</v>
      </c>
      <c r="C640" s="7" t="s">
        <v>1057</v>
      </c>
      <c r="D640" s="8"/>
      <c r="E640" s="8"/>
      <c r="F640" s="8"/>
    </row>
    <row r="641" spans="1:6">
      <c r="A641" s="7" t="str">
        <f>"127039"</f>
        <v>127039</v>
      </c>
      <c r="B641" s="7" t="s">
        <v>1610</v>
      </c>
      <c r="C641" s="7" t="s">
        <v>1057</v>
      </c>
      <c r="D641" s="8"/>
      <c r="E641" s="8"/>
      <c r="F641" s="8"/>
    </row>
    <row r="642" spans="1:6">
      <c r="A642" s="7" t="str">
        <f>"127037"</f>
        <v>127037</v>
      </c>
      <c r="B642" s="7" t="s">
        <v>1611</v>
      </c>
      <c r="C642" s="7" t="s">
        <v>1057</v>
      </c>
      <c r="D642" s="8"/>
      <c r="E642" s="8"/>
      <c r="F642" s="8"/>
    </row>
    <row r="643" spans="1:6">
      <c r="A643" s="7" t="str">
        <f>"127032"</f>
        <v>127032</v>
      </c>
      <c r="B643" s="7" t="s">
        <v>1612</v>
      </c>
      <c r="C643" s="7" t="s">
        <v>1057</v>
      </c>
      <c r="D643" s="8"/>
      <c r="E643" s="8"/>
      <c r="F643" s="8"/>
    </row>
    <row r="644" spans="1:6">
      <c r="A644" s="7" t="str">
        <f>"127026"</f>
        <v>127026</v>
      </c>
      <c r="B644" s="7" t="s">
        <v>1613</v>
      </c>
      <c r="C644" s="7" t="s">
        <v>1057</v>
      </c>
      <c r="D644" s="8"/>
      <c r="E644" s="8"/>
      <c r="F644" s="8"/>
    </row>
    <row r="645" spans="1:6">
      <c r="A645" s="7" t="str">
        <f>"127022"</f>
        <v>127022</v>
      </c>
      <c r="B645" s="7" t="s">
        <v>1614</v>
      </c>
      <c r="C645" s="7" t="s">
        <v>1057</v>
      </c>
      <c r="D645" s="8"/>
      <c r="E645" s="8"/>
      <c r="F645" s="8"/>
    </row>
    <row r="646" spans="1:6">
      <c r="A646" s="7" t="str">
        <f>"127019"</f>
        <v>127019</v>
      </c>
      <c r="B646" s="7" t="s">
        <v>1615</v>
      </c>
      <c r="C646" s="7" t="s">
        <v>1057</v>
      </c>
      <c r="D646" s="8"/>
      <c r="E646" s="8"/>
      <c r="F646" s="8"/>
    </row>
    <row r="647" spans="1:6">
      <c r="A647" s="7" t="str">
        <f>"127018"</f>
        <v>127018</v>
      </c>
      <c r="B647" s="7" t="s">
        <v>1616</v>
      </c>
      <c r="C647" s="7" t="s">
        <v>1057</v>
      </c>
      <c r="D647" s="8"/>
      <c r="E647" s="8"/>
      <c r="F647" s="8"/>
    </row>
    <row r="648" spans="1:6">
      <c r="A648" s="7" t="str">
        <f>"127016"</f>
        <v>127016</v>
      </c>
      <c r="B648" s="7" t="s">
        <v>1617</v>
      </c>
      <c r="C648" s="7" t="s">
        <v>1057</v>
      </c>
      <c r="D648" s="8"/>
      <c r="E648" s="8"/>
      <c r="F648" s="8"/>
    </row>
    <row r="649" spans="1:6">
      <c r="A649" s="7" t="str">
        <f>"127015"</f>
        <v>127015</v>
      </c>
      <c r="B649" s="7" t="s">
        <v>1618</v>
      </c>
      <c r="C649" s="7" t="s">
        <v>1057</v>
      </c>
      <c r="D649" s="8"/>
      <c r="E649" s="8"/>
      <c r="F649" s="8"/>
    </row>
    <row r="650" spans="1:6">
      <c r="A650" s="7" t="str">
        <f>"123203"</f>
        <v>123203</v>
      </c>
      <c r="B650" s="7" t="s">
        <v>1619</v>
      </c>
      <c r="C650" s="7" t="s">
        <v>1057</v>
      </c>
      <c r="D650" s="8"/>
      <c r="E650" s="8"/>
      <c r="F650" s="8"/>
    </row>
    <row r="651" spans="1:6">
      <c r="A651" s="7" t="str">
        <f>"123202"</f>
        <v>123202</v>
      </c>
      <c r="B651" s="7" t="s">
        <v>1620</v>
      </c>
      <c r="C651" s="7" t="s">
        <v>1057</v>
      </c>
      <c r="D651" s="8"/>
      <c r="E651" s="8"/>
      <c r="F651" s="8"/>
    </row>
    <row r="652" spans="1:6">
      <c r="A652" s="7" t="str">
        <f>"123135"</f>
        <v>123135</v>
      </c>
      <c r="B652" s="7" t="s">
        <v>1621</v>
      </c>
      <c r="C652" s="7" t="s">
        <v>1057</v>
      </c>
      <c r="D652" s="8"/>
      <c r="E652" s="8"/>
      <c r="F652" s="8"/>
    </row>
    <row r="653" spans="1:6">
      <c r="A653" s="7" t="str">
        <f>"123133"</f>
        <v>123133</v>
      </c>
      <c r="B653" s="7" t="s">
        <v>1622</v>
      </c>
      <c r="C653" s="7" t="s">
        <v>1057</v>
      </c>
      <c r="D653" s="8"/>
      <c r="E653" s="8"/>
      <c r="F653" s="8"/>
    </row>
    <row r="654" spans="1:6">
      <c r="A654" s="7" t="str">
        <f>"123122"</f>
        <v>123122</v>
      </c>
      <c r="B654" s="7" t="s">
        <v>1623</v>
      </c>
      <c r="C654" s="7" t="s">
        <v>1057</v>
      </c>
      <c r="D654" s="8"/>
      <c r="E654" s="8"/>
      <c r="F654" s="8"/>
    </row>
    <row r="655" spans="1:6">
      <c r="A655" s="7" t="str">
        <f>"123120"</f>
        <v>123120</v>
      </c>
      <c r="B655" s="7" t="s">
        <v>1624</v>
      </c>
      <c r="C655" s="7" t="s">
        <v>1057</v>
      </c>
      <c r="D655" s="8"/>
      <c r="E655" s="8"/>
      <c r="F655" s="8"/>
    </row>
    <row r="656" spans="1:6">
      <c r="A656" s="7" t="str">
        <f>"123113"</f>
        <v>123113</v>
      </c>
      <c r="B656" s="7" t="s">
        <v>1625</v>
      </c>
      <c r="C656" s="7" t="s">
        <v>1057</v>
      </c>
      <c r="D656" s="8"/>
      <c r="E656" s="8"/>
      <c r="F656" s="8"/>
    </row>
    <row r="657" spans="1:6">
      <c r="A657" s="7" t="str">
        <f>"123109"</f>
        <v>123109</v>
      </c>
      <c r="B657" s="7" t="s">
        <v>1626</v>
      </c>
      <c r="C657" s="7" t="s">
        <v>1057</v>
      </c>
      <c r="D657" s="8"/>
      <c r="E657" s="8"/>
      <c r="F657" s="8"/>
    </row>
    <row r="658" spans="1:6">
      <c r="A658" s="7" t="str">
        <f>"123108"</f>
        <v>123108</v>
      </c>
      <c r="B658" s="7" t="s">
        <v>1627</v>
      </c>
      <c r="C658" s="7" t="s">
        <v>1057</v>
      </c>
      <c r="D658" s="8"/>
      <c r="E658" s="8"/>
      <c r="F658" s="8"/>
    </row>
    <row r="659" spans="1:6">
      <c r="A659" s="7" t="str">
        <f>"123104"</f>
        <v>123104</v>
      </c>
      <c r="B659" s="7" t="s">
        <v>1628</v>
      </c>
      <c r="C659" s="7" t="s">
        <v>1057</v>
      </c>
      <c r="D659" s="8"/>
      <c r="E659" s="8"/>
      <c r="F659" s="8"/>
    </row>
    <row r="660" spans="1:6">
      <c r="A660" s="7" t="str">
        <f>"123100"</f>
        <v>123100</v>
      </c>
      <c r="B660" s="7" t="s">
        <v>1629</v>
      </c>
      <c r="C660" s="7" t="s">
        <v>1057</v>
      </c>
      <c r="D660" s="8"/>
      <c r="E660" s="8"/>
      <c r="F660" s="8"/>
    </row>
    <row r="661" spans="1:6">
      <c r="A661" s="7" t="str">
        <f>"123093"</f>
        <v>123093</v>
      </c>
      <c r="B661" s="7" t="s">
        <v>1630</v>
      </c>
      <c r="C661" s="7" t="s">
        <v>1057</v>
      </c>
      <c r="D661" s="8"/>
      <c r="E661" s="8"/>
      <c r="F661" s="8"/>
    </row>
    <row r="662" spans="1:6">
      <c r="A662" s="7" t="str">
        <f>"123090"</f>
        <v>123090</v>
      </c>
      <c r="B662" s="7" t="s">
        <v>1631</v>
      </c>
      <c r="C662" s="7" t="s">
        <v>1057</v>
      </c>
      <c r="D662" s="8"/>
      <c r="E662" s="8"/>
      <c r="F662" s="8"/>
    </row>
    <row r="663" spans="1:6">
      <c r="A663" s="7" t="str">
        <f>"123089"</f>
        <v>123089</v>
      </c>
      <c r="B663" s="7" t="s">
        <v>1632</v>
      </c>
      <c r="C663" s="7" t="s">
        <v>1057</v>
      </c>
      <c r="D663" s="8"/>
      <c r="E663" s="8"/>
      <c r="F663" s="8"/>
    </row>
    <row r="664" spans="1:6">
      <c r="A664" s="7" t="str">
        <f>"123087"</f>
        <v>123087</v>
      </c>
      <c r="B664" s="7" t="s">
        <v>1633</v>
      </c>
      <c r="C664" s="7" t="s">
        <v>1057</v>
      </c>
      <c r="D664" s="8"/>
      <c r="E664" s="8"/>
      <c r="F664" s="8"/>
    </row>
    <row r="665" spans="1:6">
      <c r="A665" s="7" t="str">
        <f>"123076"</f>
        <v>123076</v>
      </c>
      <c r="B665" s="7" t="s">
        <v>1634</v>
      </c>
      <c r="C665" s="7" t="s">
        <v>1057</v>
      </c>
      <c r="D665" s="8"/>
      <c r="E665" s="8"/>
      <c r="F665" s="8"/>
    </row>
    <row r="666" spans="1:6">
      <c r="A666" s="7" t="str">
        <f>"123065"</f>
        <v>123065</v>
      </c>
      <c r="B666" s="7" t="s">
        <v>1635</v>
      </c>
      <c r="C666" s="7" t="s">
        <v>1057</v>
      </c>
      <c r="D666" s="8"/>
      <c r="E666" s="8"/>
      <c r="F666" s="8"/>
    </row>
    <row r="667" spans="1:6">
      <c r="A667" s="7" t="str">
        <f>"123064"</f>
        <v>123064</v>
      </c>
      <c r="B667" s="7" t="s">
        <v>1636</v>
      </c>
      <c r="C667" s="7" t="s">
        <v>1057</v>
      </c>
      <c r="D667" s="8"/>
      <c r="E667" s="8"/>
      <c r="F667" s="8"/>
    </row>
    <row r="668" spans="1:6">
      <c r="A668" s="7" t="str">
        <f>"123061"</f>
        <v>123061</v>
      </c>
      <c r="B668" s="7" t="s">
        <v>1637</v>
      </c>
      <c r="C668" s="7" t="s">
        <v>1057</v>
      </c>
      <c r="D668" s="8"/>
      <c r="E668" s="8"/>
      <c r="F668" s="8"/>
    </row>
  </sheetData>
  <mergeCells count="3">
    <mergeCell ref="A1:C1"/>
    <mergeCell ref="D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2024-09-01T02:39:29Z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